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225" windowWidth="17400" windowHeight="11445" tabRatio="1000" firstSheet="16" activeTab="22"/>
  </bookViews>
  <sheets>
    <sheet name="Hárok1 " sheetId="33" r:id="rId1"/>
    <sheet name="T1 počet študentov" sheetId="1" r:id="rId2"/>
    <sheet name="T1a vývoj počtu študentov" sheetId="7" r:id="rId3"/>
    <sheet name="T2 počet absolventov" sheetId="2" r:id="rId4"/>
    <sheet name="T3a - I.stupen prijatia" sheetId="4" r:id="rId5"/>
    <sheet name="T3B - II. stupen prijatia" sheetId="5" r:id="rId6"/>
    <sheet name="T3C - III stupen prijatia" sheetId="6" r:id="rId7"/>
    <sheet name="T4 štruktúra platiacich" sheetId="3" r:id="rId8"/>
    <sheet name="T5 skolne" sheetId="23" r:id="rId9"/>
    <sheet name="T6 mobility studenti" sheetId="15" r:id="rId10"/>
    <sheet name="T7 profesori" sheetId="21" r:id="rId11"/>
    <sheet name="T8 docenti" sheetId="20" r:id="rId12"/>
    <sheet name="T9 výberové konania" sheetId="19" r:id="rId13"/>
    <sheet name="T10 KKS I" sheetId="13" r:id="rId14"/>
    <sheet name="T11 mobility zam" sheetId="16" r:id="rId15"/>
    <sheet name="T12 záverečné práce" sheetId="18" r:id="rId16"/>
    <sheet name="T13publ činnosť" sheetId="9" r:id="rId17"/>
    <sheet name="T14umel.cinnost" sheetId="10" r:id="rId18"/>
    <sheet name="T15SP" sheetId="22" r:id="rId19"/>
    <sheet name="T16 pozastavene SP" sheetId="27" r:id="rId20"/>
    <sheet name="17 HI konania" sheetId="30" r:id="rId21"/>
    <sheet name="18 HI pozastavene " sheetId="31" r:id="rId22"/>
    <sheet name="T19 vyskumne granty" sheetId="11" r:id="rId23"/>
    <sheet name="T20 iné granty" sheetId="12" r:id="rId24"/>
    <sheet name="T21 umelecká činnosť" sheetId="28" r:id="rId25"/>
    <sheet name="skratky" sheetId="29" r:id="rId26"/>
  </sheets>
  <definedNames>
    <definedName name="_xlnm.Print_Area" localSheetId="20">'17 HI konania'!$A$1:$F$32</definedName>
    <definedName name="_xlnm.Print_Area" localSheetId="21">'18 HI pozastavene '!$A$1:$E$16</definedName>
    <definedName name="_xlnm.Print_Area" localSheetId="0">'Hárok1 '!$A$1:$I$10</definedName>
    <definedName name="_xlnm.Print_Area" localSheetId="1">'T1 počet študentov'!$A$1:$O$56</definedName>
    <definedName name="_xlnm.Print_Area" localSheetId="13">'T10 KKS I'!$A$1:$H$20</definedName>
    <definedName name="_xlnm.Print_Area" localSheetId="14">'T11 mobility zam'!$A$1:$J$40</definedName>
    <definedName name="_xlnm.Print_Area" localSheetId="15">'T12 záverečné práce'!$A$1:$F$9</definedName>
    <definedName name="_xlnm.Print_Area" localSheetId="16">'T13publ činnosť'!$A$1:$J$21</definedName>
    <definedName name="_xlnm.Print_Area" localSheetId="19">'T16 pozastavene SP'!$A$1:$H$14</definedName>
    <definedName name="_xlnm.Print_Area" localSheetId="22">'T19 vyskumne granty'!$A$1:$F$653</definedName>
    <definedName name="_xlnm.Print_Area" localSheetId="2">'T1a vývoj počtu študentov'!$A$1:$J$31</definedName>
    <definedName name="_xlnm.Print_Area" localSheetId="23">'T20 iné granty'!$A$1:$K$176</definedName>
    <definedName name="_xlnm.Print_Area" localSheetId="6">'T3C - III stupen prijatia'!$A$1:$J$130</definedName>
    <definedName name="_xlnm.Print_Area" localSheetId="7">'T4 štruktúra platiacich'!$A$1:$J$22</definedName>
    <definedName name="_xlnm.Print_Area" localSheetId="9">'T6 mobility studenti'!$A$1:$J$40</definedName>
    <definedName name="_xlnm.Print_Area" localSheetId="12">'T9 výberové konania'!$A$1:$I$14</definedName>
  </definedNames>
  <calcPr calcId="145621"/>
</workbook>
</file>

<file path=xl/calcChain.xml><?xml version="1.0" encoding="utf-8"?>
<calcChain xmlns="http://schemas.openxmlformats.org/spreadsheetml/2006/main">
  <c r="J15" i="3" l="1"/>
  <c r="I15" i="3"/>
  <c r="H15" i="3"/>
  <c r="G15" i="3"/>
  <c r="F15" i="3"/>
  <c r="B36" i="16"/>
  <c r="J36" i="16"/>
  <c r="I36" i="16"/>
  <c r="D36" i="16"/>
  <c r="C36" i="16"/>
  <c r="B16" i="16"/>
  <c r="J16" i="16"/>
  <c r="I16" i="16"/>
  <c r="D16" i="16"/>
  <c r="C16" i="16"/>
  <c r="B36" i="15"/>
  <c r="D36" i="15"/>
  <c r="C36" i="15"/>
  <c r="B16" i="15"/>
  <c r="J16" i="15"/>
  <c r="E429" i="11"/>
  <c r="F8" i="18"/>
  <c r="E8" i="18"/>
  <c r="D8" i="18"/>
  <c r="C8" i="18"/>
  <c r="B8" i="18"/>
  <c r="E113" i="6"/>
  <c r="E129" i="6" s="1"/>
  <c r="D113" i="6"/>
  <c r="D129" i="6"/>
  <c r="C113" i="6"/>
  <c r="C129" i="6"/>
  <c r="B113" i="6"/>
  <c r="B129" i="6"/>
  <c r="E91" i="6"/>
  <c r="D91" i="6"/>
  <c r="C91" i="6"/>
  <c r="B91" i="6"/>
  <c r="B97" i="6" s="1"/>
  <c r="E81" i="6"/>
  <c r="D81" i="6"/>
  <c r="D97" i="6" s="1"/>
  <c r="C81" i="6"/>
  <c r="B81" i="6"/>
  <c r="E75" i="6"/>
  <c r="E97" i="6" s="1"/>
  <c r="D75" i="6"/>
  <c r="C75" i="6"/>
  <c r="C97" i="6"/>
  <c r="B75" i="6"/>
  <c r="F64" i="6"/>
  <c r="I64" i="6" s="1"/>
  <c r="E64" i="6"/>
  <c r="D64" i="6"/>
  <c r="H64" i="6" s="1"/>
  <c r="C64" i="6"/>
  <c r="G64" i="6" s="1"/>
  <c r="B64" i="6"/>
  <c r="J60" i="6"/>
  <c r="I60" i="6"/>
  <c r="H60" i="6"/>
  <c r="G60" i="6"/>
  <c r="F59" i="6"/>
  <c r="I59" i="6" s="1"/>
  <c r="J59" i="6"/>
  <c r="E59" i="6"/>
  <c r="D59" i="6"/>
  <c r="H59" i="6" s="1"/>
  <c r="C59" i="6"/>
  <c r="B59" i="6"/>
  <c r="G59" i="6" s="1"/>
  <c r="F49" i="6"/>
  <c r="J49" i="6" s="1"/>
  <c r="I49" i="6"/>
  <c r="E49" i="6"/>
  <c r="D49" i="6"/>
  <c r="H49" i="6" s="1"/>
  <c r="C49" i="6"/>
  <c r="B49" i="6"/>
  <c r="G49" i="6" s="1"/>
  <c r="F48" i="6"/>
  <c r="I48" i="6" s="1"/>
  <c r="J48" i="6"/>
  <c r="E48" i="6"/>
  <c r="D48" i="6"/>
  <c r="H48" i="6" s="1"/>
  <c r="C48" i="6"/>
  <c r="B48" i="6"/>
  <c r="G48" i="6" s="1"/>
  <c r="F43" i="6"/>
  <c r="J43" i="6" s="1"/>
  <c r="F65" i="6"/>
  <c r="I65" i="6" s="1"/>
  <c r="E43" i="6"/>
  <c r="E65" i="6"/>
  <c r="D43" i="6"/>
  <c r="H43" i="6" s="1"/>
  <c r="C43" i="6"/>
  <c r="B43" i="6"/>
  <c r="G43" i="6" s="1"/>
  <c r="B65" i="6"/>
  <c r="J42" i="6"/>
  <c r="I42" i="6"/>
  <c r="H42" i="6"/>
  <c r="G42" i="6"/>
  <c r="J31" i="6"/>
  <c r="I31" i="6"/>
  <c r="H31" i="6"/>
  <c r="G31" i="6"/>
  <c r="J27" i="6"/>
  <c r="I27" i="6"/>
  <c r="H27" i="6"/>
  <c r="G27" i="6"/>
  <c r="F26" i="6"/>
  <c r="E26" i="6"/>
  <c r="H26" i="6" s="1"/>
  <c r="D26" i="6"/>
  <c r="C26" i="6"/>
  <c r="G26" i="6"/>
  <c r="B26" i="6"/>
  <c r="F16" i="6"/>
  <c r="J16" i="6"/>
  <c r="E16" i="6"/>
  <c r="I16" i="6" s="1"/>
  <c r="H16" i="6"/>
  <c r="D16" i="6"/>
  <c r="C16" i="6"/>
  <c r="G16" i="6"/>
  <c r="B16" i="6"/>
  <c r="F15" i="6"/>
  <c r="E15" i="6"/>
  <c r="H15" i="6" s="1"/>
  <c r="D15" i="6"/>
  <c r="D32" i="6" s="1"/>
  <c r="C15" i="6"/>
  <c r="G15" i="6"/>
  <c r="B15" i="6"/>
  <c r="F10" i="6"/>
  <c r="I10" i="6" s="1"/>
  <c r="F32" i="6"/>
  <c r="J32" i="6" s="1"/>
  <c r="E10" i="6"/>
  <c r="H10" i="6"/>
  <c r="D10" i="6"/>
  <c r="C10" i="6"/>
  <c r="C32" i="6" s="1"/>
  <c r="G32" i="6" s="1"/>
  <c r="B10" i="6"/>
  <c r="B32" i="6"/>
  <c r="J9" i="6"/>
  <c r="I9" i="6"/>
  <c r="H9" i="6"/>
  <c r="G9" i="6"/>
  <c r="E121" i="5"/>
  <c r="D121" i="5"/>
  <c r="C121" i="5"/>
  <c r="B121" i="5"/>
  <c r="E111" i="5"/>
  <c r="E127" i="5" s="1"/>
  <c r="D111" i="5"/>
  <c r="C111" i="5"/>
  <c r="B111" i="5"/>
  <c r="B127" i="5"/>
  <c r="E90" i="5"/>
  <c r="D90" i="5"/>
  <c r="C90" i="5"/>
  <c r="B90" i="5"/>
  <c r="E80" i="5"/>
  <c r="D80" i="5"/>
  <c r="C80" i="5"/>
  <c r="B80" i="5"/>
  <c r="E79" i="5"/>
  <c r="D79" i="5"/>
  <c r="D96" i="5" s="1"/>
  <c r="C79" i="5"/>
  <c r="B79" i="5"/>
  <c r="E74" i="5"/>
  <c r="E96" i="5" s="1"/>
  <c r="D74" i="5"/>
  <c r="C74" i="5"/>
  <c r="B74" i="5"/>
  <c r="B96" i="5" s="1"/>
  <c r="J60" i="5"/>
  <c r="I60" i="5"/>
  <c r="H60" i="5"/>
  <c r="G60" i="5"/>
  <c r="J59" i="5"/>
  <c r="I59" i="5"/>
  <c r="H59" i="5"/>
  <c r="G59" i="5"/>
  <c r="F49" i="5"/>
  <c r="F65" i="5" s="1"/>
  <c r="E49" i="5"/>
  <c r="E65" i="5" s="1"/>
  <c r="D49" i="5"/>
  <c r="D65" i="5" s="1"/>
  <c r="C49" i="5"/>
  <c r="C65" i="5" s="1"/>
  <c r="B49" i="5"/>
  <c r="G49" i="5" s="1"/>
  <c r="J48" i="5"/>
  <c r="I48" i="5"/>
  <c r="H48" i="5"/>
  <c r="G48" i="5"/>
  <c r="J43" i="5"/>
  <c r="I43" i="5"/>
  <c r="H43" i="5"/>
  <c r="G43" i="5"/>
  <c r="J42" i="5"/>
  <c r="I42" i="5"/>
  <c r="H42" i="5"/>
  <c r="G42" i="5"/>
  <c r="J27" i="5"/>
  <c r="I27" i="5"/>
  <c r="H27" i="5"/>
  <c r="G27" i="5"/>
  <c r="F26" i="5"/>
  <c r="I26" i="5" s="1"/>
  <c r="E26" i="5"/>
  <c r="D26" i="5"/>
  <c r="H26" i="5" s="1"/>
  <c r="C26" i="5"/>
  <c r="B26" i="5"/>
  <c r="G26" i="5" s="1"/>
  <c r="F16" i="5"/>
  <c r="E16" i="5"/>
  <c r="D16" i="5"/>
  <c r="H16" i="5" s="1"/>
  <c r="C16" i="5"/>
  <c r="B16" i="5"/>
  <c r="G16" i="5" s="1"/>
  <c r="F15" i="5"/>
  <c r="E15" i="5"/>
  <c r="E32" i="5" s="1"/>
  <c r="H15" i="5"/>
  <c r="D15" i="5"/>
  <c r="C15" i="5"/>
  <c r="B15" i="5"/>
  <c r="G15" i="5" s="1"/>
  <c r="F10" i="5"/>
  <c r="E10" i="5"/>
  <c r="D10" i="5"/>
  <c r="H10" i="5" s="1"/>
  <c r="C10" i="5"/>
  <c r="C32" i="5" s="1"/>
  <c r="B10" i="5"/>
  <c r="J9" i="5"/>
  <c r="I9" i="5"/>
  <c r="H9" i="5"/>
  <c r="G9" i="5"/>
  <c r="J5" i="5"/>
  <c r="I5" i="5"/>
  <c r="H5" i="5"/>
  <c r="G5" i="5"/>
  <c r="J61" i="4"/>
  <c r="I61" i="4"/>
  <c r="H61" i="4"/>
  <c r="G61" i="4"/>
  <c r="J60" i="4"/>
  <c r="I60" i="4"/>
  <c r="H60" i="4"/>
  <c r="G60" i="4"/>
  <c r="F50" i="4"/>
  <c r="F66" i="4" s="1"/>
  <c r="E50" i="4"/>
  <c r="E66" i="4"/>
  <c r="D50" i="4"/>
  <c r="D66" i="4" s="1"/>
  <c r="H66" i="4" s="1"/>
  <c r="C50" i="4"/>
  <c r="G50" i="4" s="1"/>
  <c r="C66" i="4"/>
  <c r="B50" i="4"/>
  <c r="B66" i="4" s="1"/>
  <c r="J49" i="4"/>
  <c r="I49" i="4"/>
  <c r="H49" i="4"/>
  <c r="G49" i="4"/>
  <c r="J43" i="4"/>
  <c r="I43" i="4"/>
  <c r="H43" i="4"/>
  <c r="G43" i="4"/>
  <c r="J40" i="4"/>
  <c r="I40" i="4"/>
  <c r="H40" i="4"/>
  <c r="G40" i="4"/>
  <c r="J39" i="4"/>
  <c r="I39" i="4"/>
  <c r="H39" i="4"/>
  <c r="G39" i="4"/>
  <c r="J31" i="4"/>
  <c r="I31" i="4"/>
  <c r="H31" i="4"/>
  <c r="G31" i="4"/>
  <c r="J28" i="4"/>
  <c r="I28" i="4"/>
  <c r="H28" i="4"/>
  <c r="G28" i="4"/>
  <c r="F27" i="4"/>
  <c r="E27" i="4"/>
  <c r="I27" i="4" s="1"/>
  <c r="D27" i="4"/>
  <c r="C27" i="4"/>
  <c r="B27" i="4"/>
  <c r="J27" i="4" s="1"/>
  <c r="F17" i="4"/>
  <c r="J17" i="4" s="1"/>
  <c r="E17" i="4"/>
  <c r="D17" i="4"/>
  <c r="C17" i="4"/>
  <c r="G17" i="4" s="1"/>
  <c r="B17" i="4"/>
  <c r="J16" i="4"/>
  <c r="I16" i="4"/>
  <c r="H16" i="4"/>
  <c r="G16" i="4"/>
  <c r="J15" i="4"/>
  <c r="I15" i="4"/>
  <c r="H15" i="4"/>
  <c r="G15" i="4"/>
  <c r="F11" i="4"/>
  <c r="E11" i="4"/>
  <c r="I11" i="4" s="1"/>
  <c r="D11" i="4"/>
  <c r="D33" i="4" s="1"/>
  <c r="C11" i="4"/>
  <c r="B11" i="4"/>
  <c r="J10" i="4"/>
  <c r="I10" i="4"/>
  <c r="H10" i="4"/>
  <c r="G10" i="4"/>
  <c r="J7" i="4"/>
  <c r="I7" i="4"/>
  <c r="H7" i="4"/>
  <c r="G7" i="4"/>
  <c r="J6" i="4"/>
  <c r="I6" i="4"/>
  <c r="H6" i="4"/>
  <c r="G6" i="4"/>
  <c r="G5" i="2"/>
  <c r="G6" i="2"/>
  <c r="G8" i="2"/>
  <c r="C9" i="2"/>
  <c r="D9" i="2"/>
  <c r="E9" i="2"/>
  <c r="F9" i="2"/>
  <c r="C14" i="2"/>
  <c r="D14" i="2"/>
  <c r="E14" i="2"/>
  <c r="F14" i="2"/>
  <c r="G14" i="2"/>
  <c r="C19" i="2"/>
  <c r="D19" i="2"/>
  <c r="E19" i="2"/>
  <c r="F19" i="2"/>
  <c r="G19" i="2"/>
  <c r="G21" i="2"/>
  <c r="G24" i="2" s="1"/>
  <c r="C24" i="2"/>
  <c r="D24" i="2"/>
  <c r="E24" i="2"/>
  <c r="F24" i="2"/>
  <c r="C29" i="2"/>
  <c r="D29" i="2"/>
  <c r="E29" i="2"/>
  <c r="F29" i="2"/>
  <c r="G29" i="2"/>
  <c r="C34" i="2"/>
  <c r="D34" i="2"/>
  <c r="E34" i="2"/>
  <c r="F34" i="2"/>
  <c r="G34" i="2"/>
  <c r="C39" i="2"/>
  <c r="D39" i="2"/>
  <c r="E39" i="2"/>
  <c r="F39" i="2"/>
  <c r="G39" i="2"/>
  <c r="C44" i="2"/>
  <c r="D44" i="2"/>
  <c r="E44" i="2"/>
  <c r="F44" i="2"/>
  <c r="G44" i="2"/>
  <c r="G46" i="2"/>
  <c r="C49" i="2"/>
  <c r="D49" i="2"/>
  <c r="E49" i="2"/>
  <c r="F49" i="2"/>
  <c r="G49" i="2"/>
  <c r="B9" i="7"/>
  <c r="C9" i="7"/>
  <c r="D9" i="7"/>
  <c r="E9" i="7"/>
  <c r="F9" i="7"/>
  <c r="G9" i="7"/>
  <c r="C16" i="7"/>
  <c r="D16" i="7"/>
  <c r="E16" i="7"/>
  <c r="F16" i="7"/>
  <c r="G16" i="7"/>
  <c r="G7" i="1"/>
  <c r="C8" i="1"/>
  <c r="D8" i="1"/>
  <c r="E8" i="1"/>
  <c r="F8" i="1"/>
  <c r="G9" i="1"/>
  <c r="G10" i="1"/>
  <c r="G12" i="1"/>
  <c r="C13" i="1"/>
  <c r="D13" i="1"/>
  <c r="E13" i="1"/>
  <c r="F13" i="1"/>
  <c r="G14" i="1"/>
  <c r="G15" i="1"/>
  <c r="G17" i="1"/>
  <c r="C18" i="1"/>
  <c r="D18" i="1"/>
  <c r="E18" i="1"/>
  <c r="F18" i="1"/>
  <c r="G19" i="1"/>
  <c r="G20" i="1"/>
  <c r="G22" i="1"/>
  <c r="C23" i="1"/>
  <c r="D23" i="1"/>
  <c r="E23" i="1"/>
  <c r="F23" i="1"/>
  <c r="G24" i="1"/>
  <c r="G25" i="1"/>
  <c r="G27" i="1"/>
  <c r="C28" i="1"/>
  <c r="D28" i="1"/>
  <c r="E28" i="1"/>
  <c r="F28" i="1"/>
  <c r="G29" i="1"/>
  <c r="G30" i="1"/>
  <c r="G32" i="1"/>
  <c r="C33" i="1"/>
  <c r="D33" i="1"/>
  <c r="E33" i="1"/>
  <c r="F33" i="1"/>
  <c r="G34" i="1"/>
  <c r="G35" i="1"/>
  <c r="G37" i="1"/>
  <c r="C38" i="1"/>
  <c r="D38" i="1"/>
  <c r="E38" i="1"/>
  <c r="F38" i="1"/>
  <c r="G39" i="1"/>
  <c r="J10" i="5"/>
  <c r="G10" i="6"/>
  <c r="J15" i="6"/>
  <c r="J26" i="6"/>
  <c r="E32" i="6"/>
  <c r="H32" i="6" s="1"/>
  <c r="J64" i="6"/>
  <c r="C65" i="6"/>
  <c r="G65" i="6" s="1"/>
  <c r="J10" i="6"/>
  <c r="H17" i="4"/>
  <c r="I50" i="4"/>
  <c r="F33" i="4" l="1"/>
  <c r="J65" i="6"/>
  <c r="G27" i="4"/>
  <c r="J15" i="5"/>
  <c r="I15" i="6"/>
  <c r="I26" i="6"/>
  <c r="I43" i="6"/>
  <c r="I10" i="5"/>
  <c r="D127" i="5"/>
  <c r="D65" i="6"/>
  <c r="H65" i="6" s="1"/>
  <c r="I32" i="6"/>
  <c r="H50" i="4"/>
  <c r="H49" i="5"/>
  <c r="F32" i="5"/>
  <c r="I32" i="5" s="1"/>
  <c r="B33" i="4"/>
  <c r="J33" i="4" s="1"/>
  <c r="G10" i="5"/>
  <c r="C96" i="5"/>
  <c r="I15" i="5"/>
  <c r="C33" i="4"/>
  <c r="G33" i="4" s="1"/>
  <c r="I17" i="4"/>
  <c r="G66" i="4"/>
  <c r="I16" i="5"/>
  <c r="C127" i="5"/>
  <c r="H65" i="5"/>
  <c r="J49" i="5"/>
  <c r="I49" i="5"/>
  <c r="J16" i="5"/>
  <c r="B32" i="5"/>
  <c r="G32" i="5" s="1"/>
  <c r="D32" i="5"/>
  <c r="H32" i="5" s="1"/>
  <c r="J26" i="5"/>
  <c r="B65" i="5"/>
  <c r="J65" i="5" s="1"/>
  <c r="I65" i="5"/>
  <c r="J66" i="4"/>
  <c r="I66" i="4"/>
  <c r="J11" i="4"/>
  <c r="H27" i="4"/>
  <c r="J50" i="4"/>
  <c r="G11" i="4"/>
  <c r="E33" i="4"/>
  <c r="H11" i="4"/>
  <c r="G65" i="5" l="1"/>
  <c r="J32" i="5"/>
  <c r="H33" i="4"/>
  <c r="I33" i="4"/>
</calcChain>
</file>

<file path=xl/sharedStrings.xml><?xml version="1.0" encoding="utf-8"?>
<sst xmlns="http://schemas.openxmlformats.org/spreadsheetml/2006/main" count="4832" uniqueCount="1886">
  <si>
    <t>občania SR</t>
  </si>
  <si>
    <t>cudzinci</t>
  </si>
  <si>
    <t>spolu</t>
  </si>
  <si>
    <t>1+2</t>
  </si>
  <si>
    <t>Tabuľka č. 1a: Vývoj počtu študentov (stav k 31.10. daného roka)</t>
  </si>
  <si>
    <t>rozdiel</t>
  </si>
  <si>
    <t>AAA, AAB,
 ABA, ABB</t>
  </si>
  <si>
    <t>ACA, ACB, BAA, BAB, BCB, BCI, EAI, CAA, CAB, EAJ</t>
  </si>
  <si>
    <t>FAI</t>
  </si>
  <si>
    <t>ADC, BDC</t>
  </si>
  <si>
    <t>ADD, BDD</t>
  </si>
  <si>
    <t>CDC, CDD</t>
  </si>
  <si>
    <t>ostatné</t>
  </si>
  <si>
    <t>Z**</t>
  </si>
  <si>
    <t>X**</t>
  </si>
  <si>
    <t>Y**</t>
  </si>
  <si>
    <t>funkcia profesora</t>
  </si>
  <si>
    <t>funkcia docenta</t>
  </si>
  <si>
    <t>vš učiteľ nad 65 rokov</t>
  </si>
  <si>
    <t xml:space="preserve"> - zamietnutie</t>
  </si>
  <si>
    <t xml:space="preserve"> - stiahnutie</t>
  </si>
  <si>
    <t xml:space="preserve"> - iné (smrť, odňatie práva a pod)</t>
  </si>
  <si>
    <t>učiteľstvo, vychovávateľstvo a pedagogické vedy</t>
  </si>
  <si>
    <t>humanitné vedy</t>
  </si>
  <si>
    <t>umenie</t>
  </si>
  <si>
    <t>spoločenské a behaviorálne vedy</t>
  </si>
  <si>
    <t>žurnalistika a informácie</t>
  </si>
  <si>
    <t>ekonómia a manažment</t>
  </si>
  <si>
    <t>právo</t>
  </si>
  <si>
    <t>vedy o neživej prírode</t>
  </si>
  <si>
    <t>vedy o živej prírode</t>
  </si>
  <si>
    <t>ekologické a environmentálne vedy</t>
  </si>
  <si>
    <t>architektúra a staviteľstvo</t>
  </si>
  <si>
    <t>konštrukčné inžinierstvo, technológie, výroba a komunikácie</t>
  </si>
  <si>
    <t>poľnohospodárstvo</t>
  </si>
  <si>
    <t>lesníctvo</t>
  </si>
  <si>
    <t>veterinárske vedy</t>
  </si>
  <si>
    <t>vodné hospodárstvo</t>
  </si>
  <si>
    <t>lekárske vedy</t>
  </si>
  <si>
    <t>zubné lekárstvo</t>
  </si>
  <si>
    <t>farmaceutické vedy</t>
  </si>
  <si>
    <t>nelekárske zdravotnícke vedy</t>
  </si>
  <si>
    <t>osobné služby</t>
  </si>
  <si>
    <t>dopravné a poštové služby</t>
  </si>
  <si>
    <t>bezpečnostné služby</t>
  </si>
  <si>
    <t>obrana a vojenstvo</t>
  </si>
  <si>
    <t>logistika</t>
  </si>
  <si>
    <t>matematika a štatistika</t>
  </si>
  <si>
    <t>informatické vedy, informačné a komunikačné technológie</t>
  </si>
  <si>
    <t>počet iných skončení konaní</t>
  </si>
  <si>
    <t>spolu - vš</t>
  </si>
  <si>
    <t>P.č.</t>
  </si>
  <si>
    <t>ostatní</t>
  </si>
  <si>
    <t>Stupeň</t>
  </si>
  <si>
    <t>1. stupeň</t>
  </si>
  <si>
    <t>2. stupeň</t>
  </si>
  <si>
    <t>3. stupeň</t>
  </si>
  <si>
    <t>Fakulta</t>
  </si>
  <si>
    <t>Stupeň                        štúdia</t>
  </si>
  <si>
    <t>Denná forma</t>
  </si>
  <si>
    <t>Externá forma</t>
  </si>
  <si>
    <t>Spolu</t>
  </si>
  <si>
    <t>V dennej aj v externej forme</t>
  </si>
  <si>
    <t>Rok</t>
  </si>
  <si>
    <t>Stupeň                štúdia</t>
  </si>
  <si>
    <t>Podskupina študijného odboru</t>
  </si>
  <si>
    <t>Plánovaný počet</t>
  </si>
  <si>
    <t>Počet prihlášok</t>
  </si>
  <si>
    <t>Účasť</t>
  </si>
  <si>
    <t>Prijatie</t>
  </si>
  <si>
    <t>Zápis</t>
  </si>
  <si>
    <t>Prihlášky/ plán</t>
  </si>
  <si>
    <t>Prijatie/                účasť</t>
  </si>
  <si>
    <t>Zápis/            prijatie</t>
  </si>
  <si>
    <t xml:space="preserve">Zápis/                  plán           </t>
  </si>
  <si>
    <t>V tom počet absolventov vysokej školy</t>
  </si>
  <si>
    <t>Podskupina študijných odborov</t>
  </si>
  <si>
    <t>V tom počet uchádzačov, ktorí získali vzdelanie nižšieho stupňa v zahraničí</t>
  </si>
  <si>
    <t>V tom počet uchádzačov zo zahraničia</t>
  </si>
  <si>
    <t>Meno a priezvisko</t>
  </si>
  <si>
    <t>Študijný odbor</t>
  </si>
  <si>
    <t>Dátum začiatku konania</t>
  </si>
  <si>
    <t>Dátum predloženia ministrovi</t>
  </si>
  <si>
    <t>Inauguračné konanie</t>
  </si>
  <si>
    <t>V tom počet žiadostí mimo vysokej školy</t>
  </si>
  <si>
    <t>Dátum udelenia dekrétu</t>
  </si>
  <si>
    <t>Habilitačné konanie</t>
  </si>
  <si>
    <t>Funkcia</t>
  </si>
  <si>
    <t>Počet vyhlásených výberových konaní</t>
  </si>
  <si>
    <t>Priemerný počet uchádzačov na obsadenie pozície</t>
  </si>
  <si>
    <t>Priemerný počet uchádzačov, ktorý v čase výberového konania neboli v pracovnom pomere s vysokou školou</t>
  </si>
  <si>
    <t>Priemerná dĺžka uzatvorenia pracovnej zmluvy na dobu určitú</t>
  </si>
  <si>
    <t>Počet zmlúv uzatvorených na dobu neurčitú</t>
  </si>
  <si>
    <t>Počet konaní bez uzatvorenia zmluvy</t>
  </si>
  <si>
    <t>Počet konaní, do ktorých sa neprihlásil žiaden uchádzač</t>
  </si>
  <si>
    <t>Počet konaní, kde bol prihlásený vš učiteľ, ktorý opätovne obsadil to isté miesto</t>
  </si>
  <si>
    <t>Počet miest obsadených bez výberového konania</t>
  </si>
  <si>
    <t>Zamestnanec</t>
  </si>
  <si>
    <t>Fyzický počet</t>
  </si>
  <si>
    <t>Vyjadrené úväzkom</t>
  </si>
  <si>
    <t>Profesori, docenti s DrSc.</t>
  </si>
  <si>
    <t>Docenti, bez DrSc.</t>
  </si>
  <si>
    <t>Ostatní s vedeckou hodnosťou</t>
  </si>
  <si>
    <t>Ostatní bez vedeckej hodnosti</t>
  </si>
  <si>
    <t xml:space="preserve">Počet obhájených </t>
  </si>
  <si>
    <t>bakalárska</t>
  </si>
  <si>
    <t>diplomová</t>
  </si>
  <si>
    <t xml:space="preserve">dizertačná </t>
  </si>
  <si>
    <t>Kategória
fakulta</t>
  </si>
  <si>
    <t>Ostatné</t>
  </si>
  <si>
    <t>rozdiel v %</t>
  </si>
  <si>
    <t>Kategória fakulta</t>
  </si>
  <si>
    <t>Názov</t>
  </si>
  <si>
    <t>Jazyky</t>
  </si>
  <si>
    <t>Skratka titulu</t>
  </si>
  <si>
    <t>Pozastavené práva</t>
  </si>
  <si>
    <t>Dátum pozastavenia</t>
  </si>
  <si>
    <t>Odbor</t>
  </si>
  <si>
    <t>Poskytovateľ</t>
  </si>
  <si>
    <t>Kategória výkonu</t>
  </si>
  <si>
    <t>Autor</t>
  </si>
  <si>
    <t>Názov projektu/umeleckého výkonu</t>
  </si>
  <si>
    <t>Miesto realizácie</t>
  </si>
  <si>
    <t>Termín realizácie</t>
  </si>
  <si>
    <t>podiel v %</t>
  </si>
  <si>
    <t>Zamestnanec vysokej školy (áno/nie)</t>
  </si>
  <si>
    <t>Učitelia s DrSc.</t>
  </si>
  <si>
    <t>Poznámka</t>
  </si>
  <si>
    <t xml:space="preserve">Názov projektu </t>
  </si>
  <si>
    <t>Tabuľka č. 1: Počet študentov vysokej školy k 31. 10. 2010</t>
  </si>
  <si>
    <t>Tabuľka č. 2: Počet absolventov, ktorí riadne skončili štúdium v akademickom roku 2009/2010</t>
  </si>
  <si>
    <t>Tabuľka č. 3a: Prijímacie konanie na študijné programy v prvom stupni a v spojenom prvom a druhom stupni v roku 2010</t>
  </si>
  <si>
    <t>Tabuľla č. 3b: Prijímacie konanie na študijné programy v druhom stupni v roku 2010</t>
  </si>
  <si>
    <t>Tabuľka č. 3c: Prijímacie konanie na študijné programy v treťom stupni v roku 2010</t>
  </si>
  <si>
    <t>Tabuľka č. 5: Školné určené na akademický rok 2010/2011</t>
  </si>
  <si>
    <t>počet neskončených konaní: stav k 1.1.2010</t>
  </si>
  <si>
    <t>počet neskončených konaní: stav k 31.12.2010</t>
  </si>
  <si>
    <t xml:space="preserve">priemerný vek schválených uchádzačov na vymenovanie za profesorov </t>
  </si>
  <si>
    <t>priemerný vek</t>
  </si>
  <si>
    <t>celkový počet schválených</t>
  </si>
  <si>
    <t>priemerný vek schválených uchádzačov na vymenovanie za docentov</t>
  </si>
  <si>
    <t>v roku 2009</t>
  </si>
  <si>
    <t>Evidenčný prepočítaný počet vysokoškolských učiteľov k 31. 10. 2010</t>
  </si>
  <si>
    <t>Získané FP do 31.12. v eur</t>
  </si>
  <si>
    <t>Príloha č. 2
k smernici č. 8/2010-R
k výročnej správe o činnosti za rok 2010</t>
  </si>
  <si>
    <t>Tabuľka č. 4: Počet študentov uhrádzajúcich školné (ak. rok 2009/20010)</t>
  </si>
  <si>
    <t>maximálne</t>
  </si>
  <si>
    <t>priemerné</t>
  </si>
  <si>
    <t>minimálne</t>
  </si>
  <si>
    <t>denná</t>
  </si>
  <si>
    <t>externá</t>
  </si>
  <si>
    <t>študijné programy
I. stupňa</t>
  </si>
  <si>
    <t>študijné programy
 II. stupňa</t>
  </si>
  <si>
    <t>študijné programy
 III. stupňa</t>
  </si>
  <si>
    <t>Forma</t>
  </si>
  <si>
    <t>Občania SR</t>
  </si>
  <si>
    <t>Cudzinci (mimo EHS)</t>
  </si>
  <si>
    <t>Tabuľka č. 7: Zoznam predložených návrhov na vymenovanie za profesora</t>
  </si>
  <si>
    <t xml:space="preserve"> - iné (smrť, odňatie práva a pod.)</t>
  </si>
  <si>
    <t>Tabuľka č. 8: Zoznam udelených vedecko-pedagogických titulov docent za rok 2010</t>
  </si>
  <si>
    <t>Tabuľka č. 9: Výberové konania na miesta vysokoškolských učiteľov uskutočnené v roku 2010</t>
  </si>
  <si>
    <t>Tabuľka č. 10: Kvalifikačná štruktúra vysokoškolských učiteľov</t>
  </si>
  <si>
    <t>Tabuľka č. 12: Informácie o prácach predložených na obhajobu v roku 2010</t>
  </si>
  <si>
    <t>Typ práce</t>
  </si>
  <si>
    <t>rigorózna</t>
  </si>
  <si>
    <t>Počet predložených prác</t>
  </si>
  <si>
    <t>Fyzický počet školiteľov prác</t>
  </si>
  <si>
    <t>Fyzický počet školiteľov prác bez PhD.</t>
  </si>
  <si>
    <t>Fyzický počet školiteľov prác (odborníci z praxe)</t>
  </si>
  <si>
    <t>Tabuľka č. 13: Publikačná činnosť vysokej školy za rok 2010</t>
  </si>
  <si>
    <t>Tabuľka č. 14: Zaznamenaná umelecká činnosť vysokej školy za rok 2010</t>
  </si>
  <si>
    <t>Tabuľka č. 16: Zoznam akreditovaných študijných programov
s pozastaveným právom k 31. 12. 2010</t>
  </si>
  <si>
    <t>Tabuľka č. 17: Zoznam akreditácii habilitačného konania a konania na vymenúvanie profesorov  (k 31.12.2010)</t>
  </si>
  <si>
    <t>Tabuľka č. 19: Výskumné granty získané v roku 2010</t>
  </si>
  <si>
    <t>Tabuľka č. 18: Zoznam akreditácii habilitačného konania a konania na vymenúvanie profesorov
(pozastavené k 31. 12. 2010)</t>
  </si>
  <si>
    <t>Tabuľka č.20: Ostatné granty</t>
  </si>
  <si>
    <t>Tabuľka č. 21: Prehľad umeleckej činnosti vysokej školy za rok 2010</t>
  </si>
  <si>
    <t>Tatiana Liptáková</t>
  </si>
  <si>
    <t xml:space="preserve">5.2.26 materiály </t>
  </si>
  <si>
    <t>X</t>
  </si>
  <si>
    <t>Matilda Drozdová</t>
  </si>
  <si>
    <t>9.2.9 aplikovaná informatika</t>
  </si>
  <si>
    <t>Martin Decký</t>
  </si>
  <si>
    <t>5.1.5 inžinierske konštrukcie a dopravné stavby</t>
  </si>
  <si>
    <t>Vladimír Wieser</t>
  </si>
  <si>
    <t>5.2.15 telekomunikácie</t>
  </si>
  <si>
    <t>Juraj Gerlici</t>
  </si>
  <si>
    <t>5.2.4 motorové vozidlá, koľajové vozidlá, lode a lietadlá</t>
  </si>
  <si>
    <t>Začaté, ale neskončené inauguračné konania v r. 2010:</t>
  </si>
  <si>
    <t>Mária Franeková</t>
  </si>
  <si>
    <t>5.2.14 automatizácia</t>
  </si>
  <si>
    <t>Anna Križanová</t>
  </si>
  <si>
    <t>3.3.16 ekonomika a manažment podniku</t>
  </si>
  <si>
    <t>Zdeněk Dvořák</t>
  </si>
  <si>
    <t>5.2.59 doprava</t>
  </si>
  <si>
    <t>Zamestnanec vysokej  školy (áno/nie)</t>
  </si>
  <si>
    <t>Arkadiusz Szymanek</t>
  </si>
  <si>
    <t>5.2.6 energetické stroje a zariadenia</t>
  </si>
  <si>
    <t>Richard Pastirčák</t>
  </si>
  <si>
    <t>5.2.7 strojárske technológie a materiály</t>
  </si>
  <si>
    <t>Miriam Jankalová</t>
  </si>
  <si>
    <t xml:space="preserve">3.3.11odvetvové a prierezové ekonomiky </t>
  </si>
  <si>
    <t>Stanislav Hreusík</t>
  </si>
  <si>
    <t>Libor Švadlenka</t>
  </si>
  <si>
    <t>8.2.2 poštové služby</t>
  </si>
  <si>
    <t>Mária Trojanová</t>
  </si>
  <si>
    <t>5.2.8 stavebníctvo</t>
  </si>
  <si>
    <t>Emil Kršák</t>
  </si>
  <si>
    <t>Katarína Bachratá</t>
  </si>
  <si>
    <t>Katarína Zgútová</t>
  </si>
  <si>
    <t>Tomáš Loveček</t>
  </si>
  <si>
    <t>8.3.1 ochrana osôb a majetku</t>
  </si>
  <si>
    <t>Darina Chlebíková</t>
  </si>
  <si>
    <t>Krzysztof Olejnik</t>
  </si>
  <si>
    <t>Milan Naď</t>
  </si>
  <si>
    <t>5.1.7 aplikovaná mechanika</t>
  </si>
  <si>
    <t>Začaté, ale neskončené habilitačné konania v r. 2010:</t>
  </si>
  <si>
    <t>Vladimír Konečný</t>
  </si>
  <si>
    <t>8.2.1 dopravné služby</t>
  </si>
  <si>
    <t>Eva Nedeliaková</t>
  </si>
  <si>
    <t>Libor Hargaš</t>
  </si>
  <si>
    <t>Peter Matis</t>
  </si>
  <si>
    <t>Ľuboš Buzna</t>
  </si>
  <si>
    <t>Konrad Glebocki</t>
  </si>
  <si>
    <t>3.3.15 manažment</t>
  </si>
  <si>
    <t>Petr Štroch</t>
  </si>
  <si>
    <t>8.3.6 záchranné služby</t>
  </si>
  <si>
    <t>Peter Bubeník</t>
  </si>
  <si>
    <t xml:space="preserve">5.2.52 priemyselné inžinierstvo </t>
  </si>
  <si>
    <t>Ľuboslav Dulina</t>
  </si>
  <si>
    <t>Daniela Šusteková</t>
  </si>
  <si>
    <t>Anna Dolinayová</t>
  </si>
  <si>
    <t>Fakulta prevádzky a ekonomiky dopravy a spojov ŽU</t>
  </si>
  <si>
    <t>3.3.11 odvetvové a prierezové ekonomiky</t>
  </si>
  <si>
    <t>Strojnícka fakulta ŽU</t>
  </si>
  <si>
    <t>5.2.26 materiály</t>
  </si>
  <si>
    <t>5.2.5 časti a mechanizmy strojov</t>
  </si>
  <si>
    <t>5.2.52 priemyselné inžinierstvo</t>
  </si>
  <si>
    <t>Elektrotechnická fakulta ŽU</t>
  </si>
  <si>
    <t>5.2.10 teoretická elektrotechnika</t>
  </si>
  <si>
    <t>5.2.11 silnoprúdová elektrotechnika</t>
  </si>
  <si>
    <t>5.2.12 elektrotechnológia a elektromateriály</t>
  </si>
  <si>
    <t>Stavebná fakulta ŽU</t>
  </si>
  <si>
    <t xml:space="preserve">5.1.7 aplikovaná mechanika </t>
  </si>
  <si>
    <t>5.2.58 súdne inžinierstvo</t>
  </si>
  <si>
    <t>Fakulta riadenia a informatiky ŽU</t>
  </si>
  <si>
    <t>Fakulta špeciálneho inžinierstva ŽU</t>
  </si>
  <si>
    <t>8.3.7 občianska bezpečnosť</t>
  </si>
  <si>
    <t>Fakulta špeciálneho inžineirstva ŽU</t>
  </si>
  <si>
    <t>16. septembra 2009</t>
  </si>
  <si>
    <t>FPEDaS</t>
  </si>
  <si>
    <t>SjF</t>
  </si>
  <si>
    <t>EF</t>
  </si>
  <si>
    <t>SvF</t>
  </si>
  <si>
    <t>FRI</t>
  </si>
  <si>
    <t>FPV</t>
  </si>
  <si>
    <t>FŠI</t>
  </si>
  <si>
    <t>ÚSTAVY</t>
  </si>
  <si>
    <t>340 707,46</t>
  </si>
  <si>
    <t xml:space="preserve">Rektorát, ŽU </t>
  </si>
  <si>
    <t>Fakulta prírodných vied ŽU</t>
  </si>
  <si>
    <t>3 196,37</t>
  </si>
  <si>
    <t>CEEPUS CII-SK30</t>
  </si>
  <si>
    <t>CEEPUS CII-HR108</t>
  </si>
  <si>
    <t>CEEPUS CII-RO202</t>
  </si>
  <si>
    <t>CEEPUS CII-PL007</t>
  </si>
  <si>
    <t>CEEPUS CII-PL33</t>
  </si>
  <si>
    <t xml:space="preserve">CEEPUS CII-CZ-0201-02-0809 </t>
  </si>
  <si>
    <t>115 719,11</t>
  </si>
  <si>
    <t>Žilinská univerzita v Žiline</t>
  </si>
  <si>
    <t>Ústav celoživorného vzdelávania ŽU</t>
  </si>
  <si>
    <t>LLP- Geotaco, Intenzívny program         8203-0520/IP/ZILINA01</t>
  </si>
  <si>
    <t>LLP- Geotaco, Intenzívny program        9203-0573/ZILINA01</t>
  </si>
  <si>
    <t>LLP-ERASMUS- podprogram  študentské a učiteľské mobility, školenia pracovníkov ERASMUS/2006/ŽU/22, 7201-0209/M/ZILINA01</t>
  </si>
  <si>
    <t>LLP-ERASMUS – EILC                            9204-0136/ZILINA01</t>
  </si>
  <si>
    <t>LLP-COMENIUS 3-Netzwerk meNet – „music education network                                              230217-CP-1-2006-1-AT-COMENIUS-C3PP</t>
  </si>
  <si>
    <t>LLP- eCLILt "e.based Content and Language Integrated Learning Training 134321-2007-IT-Comenius-CMP</t>
  </si>
  <si>
    <t>LLP-EnESME   2009-1-TR1-LEO05-08686</t>
  </si>
  <si>
    <t>TEMPUS IQA 145677-Tempus 2008-IRS-SMGR</t>
  </si>
  <si>
    <t>TEMPUS-ALPBAU JEP_27301_2006</t>
  </si>
  <si>
    <t xml:space="preserve">TEMPUS MADEPRITI CD_JEP 26032-2005                    </t>
  </si>
  <si>
    <t>NATURE-SDIplus ECP-2007-GEO-317007</t>
  </si>
  <si>
    <t xml:space="preserve">eTwinning - program elektronických partnerstiev škôl v Európe                              2005-2467/ 001-001 ELE ELEB13 </t>
  </si>
  <si>
    <t>BLEND-XL: Finding a Balance in Blended Learning with eXtra Large Student Groups 225552 - CP -1-2005-1- NL  - PP</t>
  </si>
  <si>
    <t>Vzdelávacie projekty - zahraničné</t>
  </si>
  <si>
    <t>LLP-Grundtvig -  T.A.P.E LLP-84100380/p-ZA</t>
  </si>
  <si>
    <t>F PEDaS</t>
  </si>
  <si>
    <t>FHV</t>
  </si>
  <si>
    <t>Celouniverzitný</t>
  </si>
  <si>
    <t>ŽU</t>
  </si>
  <si>
    <t>1+2 - študijné programy podľa predchádzajúcich predpisov</t>
  </si>
  <si>
    <t>ŽU  spolu</t>
  </si>
  <si>
    <t>celounivezitný</t>
  </si>
  <si>
    <t>cestná doprava</t>
  </si>
  <si>
    <t>DE</t>
  </si>
  <si>
    <t>S</t>
  </si>
  <si>
    <t>Bc.</t>
  </si>
  <si>
    <t>letecká doprava</t>
  </si>
  <si>
    <t>profesionálny pilot</t>
  </si>
  <si>
    <t>D</t>
  </si>
  <si>
    <t>vodná doprava</t>
  </si>
  <si>
    <t>železničná doprava</t>
  </si>
  <si>
    <t>v kombinácii študijného odboru 5.2.60 poštové technológie a študijného odboru 8.2.2. poštové služby</t>
  </si>
  <si>
    <t>poštové technológie a služby</t>
  </si>
  <si>
    <t>zasielateľstvo a logistika</t>
  </si>
  <si>
    <t>ekonomika a manažment podniku</t>
  </si>
  <si>
    <t>3.3.20 odvetvové ekonomiky a manažment</t>
  </si>
  <si>
    <t>elektronický obchod a manažment</t>
  </si>
  <si>
    <t>technika prostredia</t>
  </si>
  <si>
    <t>priemyselné inžinierstvo</t>
  </si>
  <si>
    <t>vozidlá a motory</t>
  </si>
  <si>
    <t>5.2.3 dopravné stroje a zariadenia</t>
  </si>
  <si>
    <t>dopravné stroje a zariadenia</t>
  </si>
  <si>
    <t>5.2.1 strojárstvo</t>
  </si>
  <si>
    <t>strojárske technológie</t>
  </si>
  <si>
    <t>automatizácie</t>
  </si>
  <si>
    <t>multimediálne technológie</t>
  </si>
  <si>
    <t>telekomunikácie</t>
  </si>
  <si>
    <t>telekomunikácie DP Liptovský Mikuláš</t>
  </si>
  <si>
    <t>digitálne technológie DP Liptovský Mikuláš</t>
  </si>
  <si>
    <t>5.2.9 elektrotechnika</t>
  </si>
  <si>
    <t>elektrotechnika</t>
  </si>
  <si>
    <t>5.2.47 biomedicínske inžinierstvo</t>
  </si>
  <si>
    <t>biomedicínske inžinierstvo</t>
  </si>
  <si>
    <t>SA*</t>
  </si>
  <si>
    <t>staviteľstvo</t>
  </si>
  <si>
    <t>5.1.3 geodézia a kartografia</t>
  </si>
  <si>
    <t>geodézia a kartografia</t>
  </si>
  <si>
    <t>technológia a manažment stavieb</t>
  </si>
  <si>
    <t>5.1.4 pozemné stavby</t>
  </si>
  <si>
    <t>pozemné staviteľstvo</t>
  </si>
  <si>
    <t>9.2.1 informatika</t>
  </si>
  <si>
    <t>informatika</t>
  </si>
  <si>
    <t>9.2.4 počítačové inžinierstvo</t>
  </si>
  <si>
    <t>počítačové inžinierstvo</t>
  </si>
  <si>
    <t>manažment</t>
  </si>
  <si>
    <t>bezpečnostný manažment</t>
  </si>
  <si>
    <t>doprava v krízových situáciách</t>
  </si>
  <si>
    <t>krízový manažment</t>
  </si>
  <si>
    <t>záchranné služby</t>
  </si>
  <si>
    <t>3.2.4 knižnično-informačné štúdiá</t>
  </si>
  <si>
    <t>mediamatika a kultúrne dedičstvo</t>
  </si>
  <si>
    <t>9.1.9 aplikovaná matematika</t>
  </si>
  <si>
    <t>matematické modelovanie</t>
  </si>
  <si>
    <t>1.1.4 pedagogika</t>
  </si>
  <si>
    <t>sociálna pedagogika</t>
  </si>
  <si>
    <t>1.1.1 učiteľstvo akademických predmetov</t>
  </si>
  <si>
    <t>učiteľstvo anglického jazyka a literatúry (v kombinácii)</t>
  </si>
  <si>
    <t>učiteľstvo výchovy k občianstvu (v kombinácii)</t>
  </si>
  <si>
    <t>učiteľstvo matematiky (v kombinácii)</t>
  </si>
  <si>
    <t>1.1.3 učiteľstvo umelecko-výchovných a výchovných predmetov</t>
  </si>
  <si>
    <t>učiteľstvo náboženskej výchovy (v kombinácii)</t>
  </si>
  <si>
    <t>učiteľstvo hudobného umenia</t>
  </si>
  <si>
    <t>učiteľstvo hudobného umenia (v kombinácii)</t>
  </si>
  <si>
    <t>2.1.2 teológia</t>
  </si>
  <si>
    <t>misijná práca s deťmi a mládežou</t>
  </si>
  <si>
    <t>4.3.1 ochrana a využívanie krajiny</t>
  </si>
  <si>
    <t>stráž prírody</t>
  </si>
  <si>
    <t>Ing.</t>
  </si>
  <si>
    <t>dopravné inžinierstvo</t>
  </si>
  <si>
    <t>5.2.60 poštové technológie</t>
  </si>
  <si>
    <t>poštové inžinierstvo</t>
  </si>
  <si>
    <t>elektronický obchod a manžment</t>
  </si>
  <si>
    <t>spaľovacie motory, letecké motory</t>
  </si>
  <si>
    <t>koľajové vozidlá</t>
  </si>
  <si>
    <t>5.1.7 aplikovaná mechamika</t>
  </si>
  <si>
    <t>aplikovaná mechanika</t>
  </si>
  <si>
    <t>konštrukcia strojov a zariadení</t>
  </si>
  <si>
    <t>automatizované výrobné systémy</t>
  </si>
  <si>
    <t>materiálové inžinierstvo</t>
  </si>
  <si>
    <t>5.2.2 údržba strojov a zariadení</t>
  </si>
  <si>
    <t>údržba dopravných prostriedkov</t>
  </si>
  <si>
    <t>riadenie procesov</t>
  </si>
  <si>
    <t>telekomunikačné a rádiokomunikačné inžinierstvo</t>
  </si>
  <si>
    <t>elektrická trakcia</t>
  </si>
  <si>
    <t>elektroenergetika</t>
  </si>
  <si>
    <t>výkonové elektronické systémy</t>
  </si>
  <si>
    <t>elektrické pohony</t>
  </si>
  <si>
    <t>cestné staviteľstvo</t>
  </si>
  <si>
    <t>železničné staviteľstvo</t>
  </si>
  <si>
    <t>objekty dopravných stavieb</t>
  </si>
  <si>
    <t>nosné konštrukcie budov</t>
  </si>
  <si>
    <t>9.2.6 informačné systémy</t>
  </si>
  <si>
    <t>informačné systémy</t>
  </si>
  <si>
    <t>Mgr.</t>
  </si>
  <si>
    <t>dopravná technika a technológia</t>
  </si>
  <si>
    <t>PhD.</t>
  </si>
  <si>
    <t>poštové technológie</t>
  </si>
  <si>
    <t>dopravné služby</t>
  </si>
  <si>
    <t>ekonomika dopravy, spojov a služieb</t>
  </si>
  <si>
    <t>energetické stroje a zariadenia</t>
  </si>
  <si>
    <t>strojárske technológie a materiály</t>
  </si>
  <si>
    <t>automatizovaní výrobné systémy</t>
  </si>
  <si>
    <t>časti a mechanizmy strojov</t>
  </si>
  <si>
    <t>aplikovaná mechamika</t>
  </si>
  <si>
    <t>materiály</t>
  </si>
  <si>
    <t>5.2.27 medzné stavy materiálov</t>
  </si>
  <si>
    <t>medzné stavy materiálov</t>
  </si>
  <si>
    <t>silnoprúdová elektrotechnika</t>
  </si>
  <si>
    <t>teoretická elektrotechnika</t>
  </si>
  <si>
    <t>5.2.12 elektrotechnológie a materiály</t>
  </si>
  <si>
    <t>elektrotechnológie a materiály</t>
  </si>
  <si>
    <t>5.2.30 elektroenergetika</t>
  </si>
  <si>
    <t>teória a konštrukcie inžinierskych stavieb</t>
  </si>
  <si>
    <t>SA</t>
  </si>
  <si>
    <t>súdne inžinierstvo</t>
  </si>
  <si>
    <t>SA*N*</t>
  </si>
  <si>
    <t>technológie a manažérstvo stavieb</t>
  </si>
  <si>
    <t>aplikovaná informatika</t>
  </si>
  <si>
    <r>
      <t xml:space="preserve">             </t>
    </r>
    <r>
      <rPr>
        <b/>
        <sz val="14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Tabuľka č. 15: Zoznam akreditovaných študijných programov k 1.9.2010</t>
    </r>
  </si>
  <si>
    <t>aplikovaná matematika</t>
  </si>
  <si>
    <t>ELE</t>
  </si>
  <si>
    <t>LVVCEN</t>
  </si>
  <si>
    <t>PED</t>
  </si>
  <si>
    <t>REKTOR</t>
  </si>
  <si>
    <t>RIA</t>
  </si>
  <si>
    <t>STA</t>
  </si>
  <si>
    <t>STR</t>
  </si>
  <si>
    <t>USIHAB</t>
  </si>
  <si>
    <t>USINKT</t>
  </si>
  <si>
    <t>USKOIN</t>
  </si>
  <si>
    <t>USUDIN</t>
  </si>
  <si>
    <t>ZAHRANIČNÉ VÝSKUMNÉ GRANTY</t>
  </si>
  <si>
    <t>Číslo projektu</t>
  </si>
  <si>
    <t>Názov projektu</t>
  </si>
  <si>
    <t>F PEDAS</t>
  </si>
  <si>
    <t xml:space="preserve">7RP </t>
  </si>
  <si>
    <t>AirTN, Aeronautics ERA-Net as one fo the Key Enablers of the Prosperous Development of Aeronautics in Europe</t>
  </si>
  <si>
    <t>EK Brusel</t>
  </si>
  <si>
    <t>7RP 213280</t>
  </si>
  <si>
    <t>7. RP, CEARES, Central European Aeronautical RESearch Initiative</t>
  </si>
  <si>
    <t>2009-3191-CPT-WU-UA POM</t>
  </si>
  <si>
    <t>AV EDEN, Aviation Education Enhancement</t>
  </si>
  <si>
    <t>Education, Audiovisual and Culture Executive Agency</t>
  </si>
  <si>
    <t>IEE/09/862/Sl2.558304</t>
  </si>
  <si>
    <t>ISEMOA, Improving seamless energy-efficent mobility chains for all</t>
  </si>
  <si>
    <t>Executive Agency for Competitiveness and Innovation</t>
  </si>
  <si>
    <t>SEE/A/223/3.2/X</t>
  </si>
  <si>
    <t>NELI, Cooperation-Network for logistics and nautical education focusing on Inland Waterway Transport in the Danube corridor supported by innovative solutions</t>
  </si>
  <si>
    <t>CERONAV Rumunsko</t>
  </si>
  <si>
    <t>7RP 217856</t>
  </si>
  <si>
    <r>
      <t xml:space="preserve">7. RP, </t>
    </r>
    <r>
      <rPr>
        <sz val="9"/>
        <rFont val="Times New Roman"/>
        <family val="1"/>
        <charset val="238"/>
      </rPr>
      <t xml:space="preserve">TelliBox  Intelligent MegaSwapBoxes for Advanced Intermodal Freight Transport, </t>
    </r>
  </si>
  <si>
    <t>7RP TCA5-CT-2006-031487</t>
  </si>
  <si>
    <t>6.RP, SELCAT, Safer European Level Crossing Appraisal and Technology</t>
  </si>
  <si>
    <t>7RP A-0779-RT-GC</t>
  </si>
  <si>
    <t>7.RP, HECTOR, Helicopter fuselage Crack NomiToring and prognosis through on-board sensOr network</t>
  </si>
  <si>
    <t>European Defence Agency Ixelles</t>
  </si>
  <si>
    <t>EASYWAY 325/1/2009</t>
  </si>
  <si>
    <t>Improving Safety and Mobility by Intelligent Network Operations and Traveler Services on the European Road Network, vedúci prof. Ing. Juraj Spalek, PhD.</t>
  </si>
  <si>
    <t>MEST-CT-204-504243</t>
  </si>
  <si>
    <t>ECON2, Electrical Energy Conversion and Conditioning</t>
  </si>
  <si>
    <t>6RP TST5-CT-2006-031467</t>
  </si>
  <si>
    <t>6. RP, SPENS, Sustainable Pavements for European New Member States</t>
  </si>
  <si>
    <t>ETSI STF LoE 331/05, 331/10,</t>
  </si>
  <si>
    <t>ETSI STF 331on ICT GRID Technologies Interoperability and Standardization</t>
  </si>
  <si>
    <t>ETSI</t>
  </si>
  <si>
    <t>7RP</t>
  </si>
  <si>
    <t>7. RP, Customer in the Loop, vedúca doc. Ing. Tatiana Kováčiková, CSc</t>
  </si>
  <si>
    <t>7. RP, SALIANT, Selective Antibodies Limited Immuo Assay Novel Technology</t>
  </si>
  <si>
    <t>CETRA</t>
  </si>
  <si>
    <t>7RP 218731</t>
  </si>
  <si>
    <r>
      <t xml:space="preserve">7. RP, </t>
    </r>
    <r>
      <rPr>
        <sz val="9"/>
        <rFont val="TimesNewRomanPSMT"/>
      </rPr>
      <t>User Driven Stimulation of Radical New Technological Steps in Surface Transport</t>
    </r>
  </si>
  <si>
    <t>7RP 218605</t>
  </si>
  <si>
    <t>7. RP, Star-Net Transport – European Network to Promote the Sustainable Surface Transport SME</t>
  </si>
  <si>
    <t>7. RP, MARKET UP, Transport Research Market Update</t>
  </si>
  <si>
    <t>UKaI</t>
  </si>
  <si>
    <t>DOMÁCE VÝSKUMNÉ  GRANTY</t>
  </si>
  <si>
    <t>PROJEKTY VEGA</t>
  </si>
  <si>
    <t>Projekty KEGA</t>
  </si>
  <si>
    <t>1/0538/10</t>
  </si>
  <si>
    <t>Základné smery vývoja harmonizácie a integrácie v Európe a ich vplyv na letecké navigačné služby v SR</t>
  </si>
  <si>
    <t>VEGA-MŠVVaŠ SR</t>
  </si>
  <si>
    <t>1/0760/10</t>
  </si>
  <si>
    <t>Využitie strategického manažmentu pre podporu rozvoja regiónov</t>
  </si>
  <si>
    <t>1/0149/10</t>
  </si>
  <si>
    <t>Difúzne procesy nových mobilných služieb a ich hodnotový reťazec</t>
  </si>
  <si>
    <t>1/0264/10</t>
  </si>
  <si>
    <t>Základný výskum faktorov a determinantov ovplyvňujúcich deľbu prepravnej práce v osobnej doprave z teoretických aspektov trvalo udržateľnej mobility</t>
  </si>
  <si>
    <t>1/0609/10</t>
  </si>
  <si>
    <t>Sociálno-ekonomické a environmentálne súvislosti dopravy ako podmieňujúceho faktora a nástroja rozvoja regionálneho turizmu</t>
  </si>
  <si>
    <t>1/0614/10</t>
  </si>
  <si>
    <t>Model vnútrozemského prístavu ako dopravného uzla na vodnej ceste a jeho transofrmácia namultimediálne dopravno-logistické centrum</t>
  </si>
  <si>
    <t>1/0757/09</t>
  </si>
  <si>
    <t>Metódy a techniky strategického manažmentu ako nástroje zvyšovania efektívnosti podniku</t>
  </si>
  <si>
    <t>1/0341/09</t>
  </si>
  <si>
    <t>Výskum determinantov rozvoja verejno-súkromného partnerstva v infraštruktúrnych odvetviach v Európe</t>
  </si>
  <si>
    <t>1/0346/08</t>
  </si>
  <si>
    <t>Determinovanie vstupných dát pre prognózovanie a modelovanie dopravných systémov v regióne</t>
  </si>
  <si>
    <t>1/0274/08</t>
  </si>
  <si>
    <t>Základný výskum zvyšovania bezpečnosti a kvality v civilnom letectve</t>
  </si>
  <si>
    <t>1/0411/08</t>
  </si>
  <si>
    <t>Komplexná analýza a klasifikácia nástrojov regulácie dopravy v súvislosti s perspektívami a výzvami liberalizovaného dopravného trhu EÚ</t>
  </si>
  <si>
    <t>1/0595/08</t>
  </si>
  <si>
    <t>Systémové opatrenia štátu na podporu rozvoja intermodálnej prepravy v podmienkach SR</t>
  </si>
  <si>
    <t>1/0398/08</t>
  </si>
  <si>
    <t>Znižovanie externých nákladov v cestnej doprave</t>
  </si>
  <si>
    <t>1/0471/08</t>
  </si>
  <si>
    <t>Marketingová komunikácia podniku služieb – integrovaný model podnikovej komunikácie a komunikácie so zákazníkom</t>
  </si>
  <si>
    <t>1/0468/08</t>
  </si>
  <si>
    <t>Inovačné stratégie v sektore služieb</t>
  </si>
  <si>
    <t>1/0344/08</t>
  </si>
  <si>
    <t>Socio - ekonomické dáta v prognóze a modelovaní dopravy pri napĺňaní ekonomickej funkcie regiónu</t>
  </si>
  <si>
    <t>1/0432/08</t>
  </si>
  <si>
    <t>Model deľby prepravnej práce v doprave s ohľadom na kapacitu infraštruktúry</t>
  </si>
  <si>
    <t>1/0709/08</t>
  </si>
  <si>
    <t>Poskytovanie verejnej telefónnej služby a spôsoby jej hodnotenia v procese globalizácie</t>
  </si>
  <si>
    <t>1/0832/10</t>
  </si>
  <si>
    <t>Experimentálne hodnotenie nelineárnych dynamických systémov a ich verifikácia</t>
  </si>
  <si>
    <t>1/0225/10</t>
  </si>
  <si>
    <t>Výskum v oblasti multikriteriálnej diagnostiky CNC výrobnej techniky</t>
  </si>
  <si>
    <t>1/0193/10</t>
  </si>
  <si>
    <t>Výskum vplyvu vybraných faktorov na gigacyklovú únavu materiálov</t>
  </si>
  <si>
    <t>1/0242/10</t>
  </si>
  <si>
    <t>Vplyv mikroštruktúry a defektov na únavové vlastnosti liatych Al-SI zliatin</t>
  </si>
  <si>
    <t>1/0656/10</t>
  </si>
  <si>
    <t>Výskum stability plameňa v horákoch energetických zariadení</t>
  </si>
  <si>
    <t>1/0207/10</t>
  </si>
  <si>
    <t>Vývoj mechanického subsystému tripodickej a hybridnej kinematickej štruktúry pre využitie v oblasti výrobných strojov a robotov</t>
  </si>
  <si>
    <t>1/0564/10</t>
  </si>
  <si>
    <t>Výskum štruktúr, morfológií povrchov a vlastností prírodných materiálov ako zdroj inšpirácií pre nekonvenčné konštrukčné materiály</t>
  </si>
  <si>
    <t>1/0496/10</t>
  </si>
  <si>
    <t>Výskum fyzikálnych parametrov v tribologických systémoch pracujúcich v špecifických podmienkach</t>
  </si>
  <si>
    <t>1/0554/10</t>
  </si>
  <si>
    <t>Vplyv extrémne nízkych teplôt medzichladenia zmesi plynových preplňovaných motorov na zaťaženie životného prostredia emisiami výfukových plynov.</t>
  </si>
  <si>
    <t>1/0727/10</t>
  </si>
  <si>
    <t>Výskum v oblasti modelovania a simulácie mikroplastických zón pri cyklickom namáhaní v štruktúre LGG liatin</t>
  </si>
  <si>
    <t>1/0670/10</t>
  </si>
  <si>
    <t>Vplyv podmienok spaľovania drevnej biomasy na tvorbu tuhých znečisťujúcich častíc</t>
  </si>
  <si>
    <t>1/0241/10</t>
  </si>
  <si>
    <t>Výskum možností zvyšovania výkonnosti strojárskych montážnych systémov s využitím inovačných techník</t>
  </si>
  <si>
    <t>1/0262/10</t>
  </si>
  <si>
    <t>Hodnotenie vybraných úžitkových vlastností hliníkových zliatin.</t>
  </si>
  <si>
    <t>1/0376/10</t>
  </si>
  <si>
    <t>Výskum zmeny geometrie jazdného profilu železničných kolies v dôsledku prevádzkového zaťažovania pomocou počítačovou simulácie</t>
  </si>
  <si>
    <t>1/0251/10</t>
  </si>
  <si>
    <t>Výskum v oblasti nových prístupov a metód zvýšenia výkonnosti priemyselných výrobných systémov na  základe predpovede prevádzkovej spôsobilosti a spoľahlivosti strojných zariadení.</t>
  </si>
  <si>
    <t>1/0351/10</t>
  </si>
  <si>
    <t>Výskum nanoštrukturovaných materiálov vzhľadom na implementáciu metód a podmienok obrábania na výrobu implantátov z biokompatibilných materiálov</t>
  </si>
  <si>
    <t>1/0511/10</t>
  </si>
  <si>
    <t>Analýza a optimalizácia geometrického tvaru uloženia valivých ložísk</t>
  </si>
  <si>
    <t>1/0362/10</t>
  </si>
  <si>
    <t>Výskum javov pri brzdení klátikovou brzdou na skúšobnom brzdovom stave a vplyvu geometrie klátika na zmenu tvaru jazdného profilu brzdeného železničného kolesa</t>
  </si>
  <si>
    <t>1/0523/10</t>
  </si>
  <si>
    <t>Optimalizácia konštrukčných parametrov ložísk s ohľadom na zvýšenie životnosti ložísk</t>
  </si>
  <si>
    <t>1/0563/10</t>
  </si>
  <si>
    <t>Modelovanie systémov údržby strojových zariadení metódami aposteriórnej a apriórnej spoľahlivosti</t>
  </si>
  <si>
    <t>1/0125/09</t>
  </si>
  <si>
    <t>Výskum možností implementácie fuzzy množín do procesu hodnotenia spoľahlivosti mechanických systémov s neurčitými parametrami</t>
  </si>
  <si>
    <t>1/0186/09</t>
  </si>
  <si>
    <t>Problematika zvárania a charakteristika zvarových spojov bainiticky zušľachtených liatin s guľôčkovým grafitom s aplikáciou pre automobilový priemysel</t>
  </si>
  <si>
    <t>1/0210/09</t>
  </si>
  <si>
    <t>Inovatívne technologické procesy pre aplikáciu v automobilovom priemysle</t>
  </si>
  <si>
    <t>1/0249/09</t>
  </si>
  <si>
    <t>Zmena priebehu vnútorného tlmenia a mikromechanizmov porušovania konštrukčných materiálov v závislosti od ich štruktúry a subštruktúry</t>
  </si>
  <si>
    <t>1/0657/09</t>
  </si>
  <si>
    <t>Aplikácie pokrokových numerických  metód na simulovanie porušovania kompozitných konštrukcí.</t>
  </si>
  <si>
    <t>1/0417/09</t>
  </si>
  <si>
    <t>Vývoj 3D parametrického simulačného modelu výrobných systémov na báze Digitálneho podniku a virtuálnej reality.</t>
  </si>
  <si>
    <t>1/0698/09</t>
  </si>
  <si>
    <t>Výskum v oblasti nových prístupov a metód pri návrhu technologickej dokumentácie pre pružné výrobné systémy</t>
  </si>
  <si>
    <t>1/0258/09</t>
  </si>
  <si>
    <t>Optimalizácia fermentačného reaktora pre suchú fermentáciu</t>
  </si>
  <si>
    <t>1/0280/09</t>
  </si>
  <si>
    <t>Výskum bioaktívných a biokompatibilných materiálov vzhľadom na implementáciu metód a podmienok obrábania</t>
  </si>
  <si>
    <t>2/0215/09</t>
  </si>
  <si>
    <t>Energetická repezentácia  kmitajúcich mechanických sústav a cesty tokov výkonu</t>
  </si>
  <si>
    <t>1/0843/08</t>
  </si>
  <si>
    <t>Vývoj efektívnych numerických algoritmov na riešenie problémov prúdenia a transportu (prenosu)</t>
  </si>
  <si>
    <t>1/0203/08</t>
  </si>
  <si>
    <t>Štúdium úžitkových vlastností materiálov po viacnásobnej plastickej deformácii</t>
  </si>
  <si>
    <t>1/0150/08</t>
  </si>
  <si>
    <t>Štúdium zákonitosti procesných veličín pri oblúkovom zváraní v ochranných atmosférach</t>
  </si>
  <si>
    <t>1/0463/08</t>
  </si>
  <si>
    <t>Algoritmizácia moderných metód využívaných pre analýzu a syntézu mechanizmov manipulačných zariadení</t>
  </si>
  <si>
    <t>1/0208/08</t>
  </si>
  <si>
    <t>Optimalizácia vlastností vytvrditeľných Al- zliatin na odliatky pre automobilový priemysel vyrábaných zo sekundárneho hliníka</t>
  </si>
  <si>
    <t>1/0684/08</t>
  </si>
  <si>
    <t>Technológia vytavovania voskových modelov z keramických škrupinových foriem využitím mikrovlného a konvenčného ohrevu pre aplikáciu pri kusovej výrobe</t>
  </si>
  <si>
    <t>1/0577/08</t>
  </si>
  <si>
    <t>Inteligentné riadiace systémy kombinovaných viactokových diferenciálnych variátorových transmisií</t>
  </si>
  <si>
    <t>1/0555/08</t>
  </si>
  <si>
    <t>Experimentálne systémy tvorby kovových nanoštruktúr využívajúce kontinuálne technológie intenzívnych plastických deformácií</t>
  </si>
  <si>
    <t>1/0556/08</t>
  </si>
  <si>
    <t>Štúdium rezného procesu s využitím akustickej emisie</t>
  </si>
  <si>
    <t>1/0779/08</t>
  </si>
  <si>
    <t>Energetická bilancia diferenciálnych prevodov hnacích trasmisií</t>
  </si>
  <si>
    <t>1/0606/08</t>
  </si>
  <si>
    <t>Optimalizácia  prúdového poľa v tuneli s pozdĺžnym vetracím systémom z hľadiska energetickej náročnosti a požiarnej bezpečnosti</t>
  </si>
  <si>
    <t>1/0564/08</t>
  </si>
  <si>
    <t>Metodika využitia reverzného inžinierstva v dynamickom 3D projektovaní výrobných systémov</t>
  </si>
  <si>
    <t>1/0714/08</t>
  </si>
  <si>
    <t>Analýza tribologických parametrov a ich uplatnenie pri konštrukcií MEMS, biotribologických, mikrotribologických a nanotribologických masívných a povlakovaných systémov</t>
  </si>
  <si>
    <t>1/0767/08</t>
  </si>
  <si>
    <t>Návrh metodiky voľby povlakovaných vysokovýkonných rezných nástrojov pre obrábacie centrá</t>
  </si>
  <si>
    <t>1/0441/08</t>
  </si>
  <si>
    <t>Počítačové a experimentálne modelovanie multiaxiálneho stavu napätosti v konštrukčných materiáloch pri cyklickom zaťažovaní</t>
  </si>
  <si>
    <t>1/0266/08</t>
  </si>
  <si>
    <t>Výskum nových foriem projektovania montážnych systémov v strojárstve</t>
  </si>
  <si>
    <t>1/0790/08</t>
  </si>
  <si>
    <t>Model implementácie inovatívnych technológií pre podporu vývoja produktov</t>
  </si>
  <si>
    <t>1/0603/08</t>
  </si>
  <si>
    <t>Výskum tribokoróznych vlastností kovových rúrok v oblasti spojov</t>
  </si>
  <si>
    <t>1/0411/10</t>
  </si>
  <si>
    <t>Štúdium alternatívnych riešení na mitigáciu polarizačnej módovej disperzie vo vysokorýchlostných optických sieťach</t>
  </si>
  <si>
    <t>2/0070/10</t>
  </si>
  <si>
    <t>Fyzikálne vlastnosti pasivovaných  štruktúr pripravených na báze amorfného kremíka</t>
  </si>
  <si>
    <t>1/0655/10</t>
  </si>
  <si>
    <t>Algoritmy pre snímanie a prenos a rekonštrukciu 3-D obrazu v 3-D IP televízii</t>
  </si>
  <si>
    <t>1/0336/10</t>
  </si>
  <si>
    <t>Zlepšenie QoS parametrov v sieťach MANET a mesh</t>
  </si>
  <si>
    <t>1/0683/10</t>
  </si>
  <si>
    <t>Návrh, príprava a diagnostika mikroštrukturálnych optických vlákien pre senzorické a fotonické aplikácie</t>
  </si>
  <si>
    <t>1/0809/10</t>
  </si>
  <si>
    <t>Vedecký výskum, modelovanie a simulovanie prechodových dejov v elektrických systémoch veterných turbín</t>
  </si>
  <si>
    <t>1/0392/10</t>
  </si>
  <si>
    <t>Výskum lokalizácie mobilných uzlov v bezdrôtových senzorických sieťach</t>
  </si>
  <si>
    <t>1/0570/10</t>
  </si>
  <si>
    <t>Výskum algoritmov pre automatickú analýzu multimediálnych dát.</t>
  </si>
  <si>
    <t>1/0007/09</t>
  </si>
  <si>
    <t>Termodiagnostika   anténových systémov rozhlasových vysielačov.</t>
  </si>
  <si>
    <t>1/0470/09</t>
  </si>
  <si>
    <t>Výskum topológie a  riadenia výkonového elektronického napájacieho systému s jednofázovým vf. vstupom a dvojfázovým ortogonálnym výstupom pre dvojfázové SM/AM elektrické motory</t>
  </si>
  <si>
    <t>1/0548/09</t>
  </si>
  <si>
    <t>Diagnostika výkonových transformátorov vzhľadom na účinky skratových prúdov a nadprúdov.</t>
  </si>
  <si>
    <t>1/0308/08</t>
  </si>
  <si>
    <t>Inovatívny prístup k riešeniu problematiky monitorovania a vyhodnocovania materiálových porúch elektromagnetickými metódami.</t>
  </si>
  <si>
    <t>1/0040/08</t>
  </si>
  <si>
    <t>Matematicko grafické modelovanie bezpečnostných vlastností bezpečnostne kritických riadiacich systémov</t>
  </si>
  <si>
    <t>1/0868/08</t>
  </si>
  <si>
    <t>Návrh, príprava a diagnostika planárnych fotonických štruktúr  a fotonických kryštálových vlákien so submikrometrovou periódou pre optoelektronické prvky.</t>
  </si>
  <si>
    <t>1/0375/08</t>
  </si>
  <si>
    <t>Analytický model domácej prístupovej siete novej generácie pre audio, video a dátové služby</t>
  </si>
  <si>
    <t>1/0023/08</t>
  </si>
  <si>
    <t>Teoretický aparát na analýzu a hodnotenie rizík telematických systémov v doprave</t>
  </si>
  <si>
    <t>1/0198/08</t>
  </si>
  <si>
    <t>Analýza vplyvu porúch komutácie elektrických strojov na počítačové a telekomunikačné siete a ich zariadenia</t>
  </si>
  <si>
    <t>1/0704/08</t>
  </si>
  <si>
    <t>Výskum a modelovanie tepelných polí vo výkonových elektronických systémoch</t>
  </si>
  <si>
    <t>1/0761/08</t>
  </si>
  <si>
    <t>Návrh mikrovlnných metód na nedeštruktívne testovanie materiálov</t>
  </si>
  <si>
    <t>1/0313/08</t>
  </si>
  <si>
    <t>Výskum metód detekcie kritických stavov v telekomunikačných sieťach z pohľadu kvality hlasového prenosu</t>
  </si>
  <si>
    <t>1/0772/08</t>
  </si>
  <si>
    <t>Skúmanie potrebného rezervovaného výkonu v prenosovej sústave Slovenska po odstavení blokov Atómovej elektrárne V1 Jaslovské Bohunice a dodržaní kritéria N-1</t>
  </si>
  <si>
    <t>2/007709</t>
  </si>
  <si>
    <t>Vplyv rôznych nanočastíc na štruktúrne prechody vo feronematikách a na dielektricke vlastnosti magnetických kvapalín</t>
  </si>
  <si>
    <t>1/0152/10</t>
  </si>
  <si>
    <t>Distribuovaný model prenosu znečistenia v pórovom prostredí pomocou fraktálovej geometrie</t>
  </si>
  <si>
    <t>1/0367/10</t>
  </si>
  <si>
    <t xml:space="preserve">Životnosť a kvalita kompozitných materiálov na báze asfaltov pre stavbu ciest </t>
  </si>
  <si>
    <t>1/0461/10</t>
  </si>
  <si>
    <t>Hodnotenie existujúcich betónových konštrukcií a mostov z pohľadu zavádzania európskych noriem do praxe.</t>
  </si>
  <si>
    <t>1/0835/10</t>
  </si>
  <si>
    <t>3D laserové skenovanie veľkých stavebných objektov a strojárenských zariadení</t>
  </si>
  <si>
    <t>1/0637/10</t>
  </si>
  <si>
    <t>Vplyv saturačných efektov na distribúciu dopravných vzťahov</t>
  </si>
  <si>
    <t>1/0474/09</t>
  </si>
  <si>
    <t>Zohľadnenie nových podmienok navrhovania a posudzovania konštrukcie železničnej trate z aspektu nedopravného zaťaženia</t>
  </si>
  <si>
    <t>1/0037/09</t>
  </si>
  <si>
    <t>Teoreticko-experimentálny výskum dynamického chovania trate a spoľahlivosť jej komponentov pri dynamickom namáhaní</t>
  </si>
  <si>
    <t>1/0311/09</t>
  </si>
  <si>
    <t>Trvanlivosť prvkov oceľových mostných konštrukcií</t>
  </si>
  <si>
    <t>1/0031/09</t>
  </si>
  <si>
    <t>Interakcia v systéme vozidlo - jazdná dráha</t>
  </si>
  <si>
    <t>1/0233/09</t>
  </si>
  <si>
    <t>Vplyv materiálového zloženia a teploty na charakteristiky šmykovej pevnosti asfaltových zmesí</t>
  </si>
  <si>
    <t>1/0756/09</t>
  </si>
  <si>
    <t>Technická a dopravná seizmicita v mestských aglomeráciách</t>
  </si>
  <si>
    <t>2/0004/09</t>
  </si>
  <si>
    <t>Moderné bionické konštrukcie a materiály</t>
  </si>
  <si>
    <t>2/0088/09</t>
  </si>
  <si>
    <t>Charakteristiky použiteľnosti zosilnených  poškodených železobetónových lineárnych prvkov</t>
  </si>
  <si>
    <t>1/0828/08</t>
  </si>
  <si>
    <t xml:space="preserve">Teoreticko - experimentálna analýza transportu tepla a vlhkosti pri tvorbe obalových konštrukcií nízkoenergetických budov </t>
  </si>
  <si>
    <t>1/0673/08</t>
  </si>
  <si>
    <t>Vplyv prevádzkovej spôsobilosti vozoviek na imisie od cestnej dopravy</t>
  </si>
  <si>
    <t>1/0729/08</t>
  </si>
  <si>
    <t>Zníženie energetickej náročnosti budovy použitím vhodnej sanácie plochej strechy s využitím existujúcich vrstiev strešného plášťa.</t>
  </si>
  <si>
    <t>1/0776/08</t>
  </si>
  <si>
    <t>Monitorovanie aktivity trhlín pomocou digitálnej fotografie s využitím fraktálnej dimenzie</t>
  </si>
  <si>
    <t>1/0598/10</t>
  </si>
  <si>
    <t>Použitie vizualizačných techník pri skúmaní rozsiahlych databáz</t>
  </si>
  <si>
    <t>1/0361/10</t>
  </si>
  <si>
    <t>Optimálne navrhovanie verejných obslužných systémov v podmienkach neistoty</t>
  </si>
  <si>
    <t>1/0667/10</t>
  </si>
  <si>
    <t>Soft techniky v modelovaní a predikcii ekonomických a finančných časových radov</t>
  </si>
  <si>
    <t>1/0796/08</t>
  </si>
  <si>
    <t>Modelovanie a spracovanie dát v rozsiahlych databázach</t>
  </si>
  <si>
    <t>1/0808/08</t>
  </si>
  <si>
    <t>Samonastavujúce a učiace sa algoritmy automatického riadenia</t>
  </si>
  <si>
    <t>1/0664/08</t>
  </si>
  <si>
    <t>Tvorba algoritmov pre úpravu dát založených na viachodnotovej logike a fuzzy logike</t>
  </si>
  <si>
    <t>1/0495/08</t>
  </si>
  <si>
    <t>Návrh systému nových prístupov a metód pre posudzovanie efektívnosti exploatácie a optimálnej kombinácie výrobných vstupov s uplatnením makroekonomického i mikroekonomického aspektu a prioritnou orientáciou na ľudský kapitál</t>
  </si>
  <si>
    <t>1/0135/08</t>
  </si>
  <si>
    <t>Optimalizačné problémy v logistických a dopravných systémoch</t>
  </si>
  <si>
    <t>1/0878/08</t>
  </si>
  <si>
    <t>Rozvoj teórie znalostného manažmentu (výskum problematiky riadenia podniku, založeného na práci a využívaní poznatkov z pohľadu ekonomickej vedy)</t>
  </si>
  <si>
    <t>2/0118/10</t>
  </si>
  <si>
    <t>Toky a farbenie grafov</t>
  </si>
  <si>
    <t>1/0308/10</t>
  </si>
  <si>
    <t>Zápas o národnú identitu Slovákov: Dynamická interakcia politických, kultúrnych a náboženských vplyvov a motívov na Slovensku v druhej polovici 19. storočia so zameraním na Memorandum národa slovenského</t>
  </si>
  <si>
    <t>1/0090/09</t>
  </si>
  <si>
    <t>Limitné vlastnosti riešení funkcionálnych diferenciálnych a diferenčných rovníc II.</t>
  </si>
  <si>
    <t>1/0096/09</t>
  </si>
  <si>
    <t>Zvuk ako problém hudobnej estetiky. Pokus o etablovanie ekoestetických princípov v hudobno-estetickom myslení na Slovensku.</t>
  </si>
  <si>
    <t>2/0198/09</t>
  </si>
  <si>
    <t>Tradícia a inovácia v hudobnej kultúre posindustriálnej spoločnosti O zmenách sociálneho statusu hudby pod vplyvom globalizačných procesov</t>
  </si>
  <si>
    <t>1/0867/08</t>
  </si>
  <si>
    <t>Vlastnosti systémov ortogonálnych funkcií aplikovaných v prírodných a technických vedách</t>
  </si>
  <si>
    <t>1/0771/08</t>
  </si>
  <si>
    <t>Dichotómia a ohraničené riešenia diferenciálnych a diferenčných rovníc v Banachových priestoroch</t>
  </si>
  <si>
    <t>2/0097/08</t>
  </si>
  <si>
    <t>Toeplitzove operátory a ich aplikácie</t>
  </si>
  <si>
    <t>1/0737/08</t>
  </si>
  <si>
    <t>Kultúrno-sociálny kontext rodinnej výchovy v premenách v slovenskej regionálnej (najmä liptovskej rurálnej) komunite a v jej komunitnej škole v komparácii s urbárnou základnou školou</t>
  </si>
  <si>
    <t>1/0820/10</t>
  </si>
  <si>
    <t>Procesy sorpcie a desorpcie prevádzkových kvapalín  pri dopravných nehodách</t>
  </si>
  <si>
    <t>1/0797/10</t>
  </si>
  <si>
    <t>Komplexné modelovanie rizík ohrozujúcich bezpečnosť miest</t>
  </si>
  <si>
    <t>1/0640/10</t>
  </si>
  <si>
    <t>Modelovanie systémov ochrany majetku a hodnotenie ich účinnosti a efektívnosti</t>
  </si>
  <si>
    <t>1/0639/10</t>
  </si>
  <si>
    <t>Hodnotenie kvality ľudského potenciálu v oblasti súkromných bezpečnostných služieb</t>
  </si>
  <si>
    <t>1/0677/10</t>
  </si>
  <si>
    <t>Neurčitosti v kvantitatívnom prístupe k analýze sociálnych rizík</t>
  </si>
  <si>
    <t>1/0699/10</t>
  </si>
  <si>
    <t>Krízové scenáre socio-ekonomických dopadov hospodárskej krízy v regióne Žilinského samosprávneho kraja</t>
  </si>
  <si>
    <t>1/0430/09</t>
  </si>
  <si>
    <t>Stochastické metódy identifikácie dynamických systémov mechanických konštrukcií</t>
  </si>
  <si>
    <t>1/0619/08</t>
  </si>
  <si>
    <t>Východiská pre tvorbu priamych situačných preventívnych stratégií na miestnej a regionálnej úrovni.</t>
  </si>
  <si>
    <t>PEDAS</t>
  </si>
  <si>
    <t>036-017ŽU-4/2010</t>
  </si>
  <si>
    <t>Data modeling v procese vzdelávania v počítačovom laboratóriu Katedry spojov</t>
  </si>
  <si>
    <t>KEGA-MŠVVaŠ SR</t>
  </si>
  <si>
    <t>077-059ŽU-4/2010</t>
  </si>
  <si>
    <t>Implementácia nových technológií do vzdelávania (vytvorenie RFID laboratória ako podporného prvku pre vzdelávanie)</t>
  </si>
  <si>
    <t>089-068ŽU-4/2010</t>
  </si>
  <si>
    <t>Aplikácia RFID pri sledovaní pohybu diplomových a bakalárskych prác v rámci univerzitného campusu</t>
  </si>
  <si>
    <t>386-017SPU-4/2010</t>
  </si>
  <si>
    <t xml:space="preserve">Integrácia študentov so zdravotným postihnutím do edukačného procesu s dôrazom na unifikáciu prístupu k virtuálnej informačnej infraštruktúre a prostriedkom IKT </t>
  </si>
  <si>
    <t>453-012ŽU-4/2010</t>
  </si>
  <si>
    <t>Nové metódy vlakotvorby s podporou výpočtovej techniky a ich spracovanie do multimediálnych učebných textov</t>
  </si>
  <si>
    <t>313-014ŽU-4/2010</t>
  </si>
  <si>
    <t>Inovácia študijného programu "Vodná doprava" implementáciou telematických technológií do profilových predmetov</t>
  </si>
  <si>
    <t>3/6432/08</t>
  </si>
  <si>
    <t xml:space="preserve">Napísanie a vydanie vysokoškolskej učebnice Ekonómia sieťových odvetví v slovenskom a anglickom jazyku </t>
  </si>
  <si>
    <t>FPEDAS</t>
  </si>
  <si>
    <t>066-027ŽU-4/2010</t>
  </si>
  <si>
    <t>Moderné sledovacie systémy v leteckej doprave</t>
  </si>
  <si>
    <t>111-045ŽU-4/2010</t>
  </si>
  <si>
    <t>Manažment inovácií a technológií v službách</t>
  </si>
  <si>
    <t>040-021ŽU-4/2010</t>
  </si>
  <si>
    <t>Počítačová simulácia pri ladení experimentálnych postupov a jej implementácia do vzdelávacieho procesu</t>
  </si>
  <si>
    <t>086-051ŽU-4/2010</t>
  </si>
  <si>
    <t>Vývoj špecializovaného pracoviska pre výučbu problematiky aplikácie paralelných kinematických štruktúr v oblasti výrobných strojov a robotov</t>
  </si>
  <si>
    <t>202-071ŽU-4/2010</t>
  </si>
  <si>
    <t>Inovatívny systém výučby pokrokového priemyselného inžinierstva na báze virtuálneho podniku</t>
  </si>
  <si>
    <t>216-007ŽU-4/2010</t>
  </si>
  <si>
    <t>Inovácia vzdelávacieho procesu prostriedkami podporujúcimi konštruovanie foriem s aspektom na modularitu</t>
  </si>
  <si>
    <t>220-009ŽU-4/2010</t>
  </si>
  <si>
    <t>Zvyšovanie kreativity študentov pri výučbe predmetu Konštrukčné materiály - spracovanie multimediálnych prezentácii a skrípt</t>
  </si>
  <si>
    <t>247-023ŽU-4/2010</t>
  </si>
  <si>
    <t>Modernizácia výučby technického kreslenia v strojárstve</t>
  </si>
  <si>
    <t>277-065ŽU-4/2010</t>
  </si>
  <si>
    <t>WEB Based laboratórium údržby v študijnom odbore "Údržba strojov a zariadení"</t>
  </si>
  <si>
    <t>135-054ŽU-4/2010</t>
  </si>
  <si>
    <t>Katalóg chýb hliníkových odliatkov</t>
  </si>
  <si>
    <t>3/6050/08</t>
  </si>
  <si>
    <t>Zvyšovanie zručnosti a schopnosti študentov technických odborov pomocou implementácie nových foriem elektronického vzdelávania založených na WEB based aplikáciách</t>
  </si>
  <si>
    <t>3/6077/08</t>
  </si>
  <si>
    <t>Rozvoj kreativity a poznávacích operácií v laboratóriu automatizovaných montážnych procesov</t>
  </si>
  <si>
    <t>3/6078/08</t>
  </si>
  <si>
    <t>Tvorba laboratória a učebných textov pre výučbu predmetu "Vlastnosti a použitie materiálov"</t>
  </si>
  <si>
    <t>3/6110/08</t>
  </si>
  <si>
    <t>Praktická metalografia</t>
  </si>
  <si>
    <t>3/6140/08</t>
  </si>
  <si>
    <t>Internacionalizácia vzdelávania študentov VŠ technického zamerania s aspektom na zvýšenie ich flexibility, mobility a zručnosti</t>
  </si>
  <si>
    <t>3/6368/08</t>
  </si>
  <si>
    <t>Multimediálna aplikácia nekonvenčných metód v zváracích procesoch</t>
  </si>
  <si>
    <t>3/7206/09</t>
  </si>
  <si>
    <t>Vytvorenie metodiky a jej implementácia pre oblasť podpory výučby diagnostiky a nepresnosti obrábacích strojov pomocou progresívnych elektronických foriem vzdelávania</t>
  </si>
  <si>
    <t>3/6158/08</t>
  </si>
  <si>
    <t>Vypracovanie učebných osnov z predmetu Inovačný manažment pre II. a III. stupeň vysokoškolského štúdia študentov technického a vedeckého zamerania</t>
  </si>
  <si>
    <t>3/6167/08</t>
  </si>
  <si>
    <t>Alternatívne palivá pre energetiku a dopravu</t>
  </si>
  <si>
    <t>3/7371/09</t>
  </si>
  <si>
    <t>Environmentálne a energetické aspekty spaľovania biomasy</t>
  </si>
  <si>
    <t>090-010ŽU-4/2010</t>
  </si>
  <si>
    <t>Technológia tvárnenia technických materiálov</t>
  </si>
  <si>
    <t>075-008ŽU-4/2010</t>
  </si>
  <si>
    <t>Rozvoj kľúčových kompetencií študentov vysokých škôl technických odborov vo fyzikálnom vzdelávaní</t>
  </si>
  <si>
    <t>3/7248/09</t>
  </si>
  <si>
    <t>Začlenenie laboratória OZE do vzdelávacieho procesu formou multimediálneho interaktívneho webového rozhrania</t>
  </si>
  <si>
    <t>421-032ŽU-4/2010</t>
  </si>
  <si>
    <t>Znovu-použiteľné vzdelávacie objekty pre digitálnu knižnicu</t>
  </si>
  <si>
    <t>505-070ŽU-4/2010</t>
  </si>
  <si>
    <t>Mediálna výchova v kontexte celoživotného vzdelávania pedagógov</t>
  </si>
  <si>
    <t>481-076ŽU-4/2010</t>
  </si>
  <si>
    <t>Testovanie úrovne schopnosti študentov prvých ročníkov Žilinskej univerzity pracovať s textom</t>
  </si>
  <si>
    <t>3/6031/08</t>
  </si>
  <si>
    <t>Národné a "nadnárodné" v európskych hudobných prejavoch. Alternatívny projekt pre Hudobnú výchovu na ZŠ</t>
  </si>
  <si>
    <t>3/7079/09</t>
  </si>
  <si>
    <t>Vybrané tematické celky z matematiky na základných školách v anglickom a nemeckom jazyku</t>
  </si>
  <si>
    <t>3/7090/09</t>
  </si>
  <si>
    <t>Cieľom vyučovania matematiky je šťastný človek</t>
  </si>
  <si>
    <t>3/7177/09</t>
  </si>
  <si>
    <t>Inovatívny prístup pri tvorbe didaktických komunikátov</t>
  </si>
  <si>
    <t>3/7362/09</t>
  </si>
  <si>
    <t>Angličtina pre podnikateľskú prax</t>
  </si>
  <si>
    <t>465-079ŽU-4/2010</t>
  </si>
  <si>
    <t>O informácii, komunikácii a médiách</t>
  </si>
  <si>
    <t>312-037ŽU-4/2010</t>
  </si>
  <si>
    <t xml:space="preserve">Riešenie krízových situácií prírodných </t>
  </si>
  <si>
    <t>369-026ŽU-4/2010</t>
  </si>
  <si>
    <t>Inovácia obsahu študijného plánu predmetu Analýza podnikateľských rizík</t>
  </si>
  <si>
    <t>PROJEKTY APVV - KOORDINÁCIA</t>
  </si>
  <si>
    <t>SUSP-0005-07</t>
  </si>
  <si>
    <t>Centrum aplikovaného výskumu SvF</t>
  </si>
  <si>
    <t>APVV</t>
  </si>
  <si>
    <t>SUSPP-0009-07</t>
  </si>
  <si>
    <t>Centrum spolupráce pre výskum a vývoj prevodových systémov a ich komponentov</t>
  </si>
  <si>
    <t>SJF</t>
  </si>
  <si>
    <t>SUSPP-0014-07</t>
  </si>
  <si>
    <t xml:space="preserve">Centrum komponentov dopravnej techniky </t>
  </si>
  <si>
    <t>APVV-0448-07</t>
  </si>
  <si>
    <t>Systémy chladenia statických meničov energie bez nútenej konfekcie</t>
  </si>
  <si>
    <t>APVV-0505-07</t>
  </si>
  <si>
    <t>Výskum a vývoj modelu inteligentného ložiska pre veterné elektrárne</t>
  </si>
  <si>
    <t>APVV-0560-07</t>
  </si>
  <si>
    <t>Lokalizácia miesta poruchy v sieti 22 kV s využitím prvkov umelej inteligencie</t>
  </si>
  <si>
    <t>APVV-0597-07</t>
  </si>
  <si>
    <t>Digitalizácia, modelovanie, analýza a využitie DMU veľkých objektov s podporou Reverzného inžinierstva a 3D laserového skenovania</t>
  </si>
  <si>
    <t>APVV-0768-07</t>
  </si>
  <si>
    <t>Monitorovanie svahových deformácií prostredníctvom novej technológie TDR</t>
  </si>
  <si>
    <t>APVV-0194-07</t>
  </si>
  <si>
    <t>Výskum metód zvyšujúcich informačnú hodnotu signálov pri kvantitatívnom nedeštruktívnom vyšetrovaní vodivých materiálov</t>
  </si>
  <si>
    <t>APVV-0535-07</t>
  </si>
  <si>
    <t>Vývoj vysokonapäťového modulu určeného pre trakčné aplikácie</t>
  </si>
  <si>
    <t>APVV-0700-07</t>
  </si>
  <si>
    <t>Vlastnosti riešení diferenciálnych a diferenčných rovníc s oneskorením</t>
  </si>
  <si>
    <t>APVV-0169-07</t>
  </si>
  <si>
    <t>Simulácia porušovania dynamicky zaťažených škrupinových konštrukcií zložených z kompozitných materiálov</t>
  </si>
  <si>
    <t>APVV-0517-07</t>
  </si>
  <si>
    <t>Mikrokogeneračná jednotka na báze spaľovania tuhej biomasy</t>
  </si>
  <si>
    <t>LPP-0067-07</t>
  </si>
  <si>
    <t>Vyhľadávanie a vzdelávanie talentov vo fyzike na základných a stredných školách prostredníctvom súťaží</t>
  </si>
  <si>
    <t>LPP-0154-07</t>
  </si>
  <si>
    <t>Matematická súťaž SEZAM a SEZAMKO pre žiakov ZŠ</t>
  </si>
  <si>
    <t>LPP-0195/07</t>
  </si>
  <si>
    <t>Žilinská detská univerzita</t>
  </si>
  <si>
    <t>LPP-0126-09</t>
  </si>
  <si>
    <t>Progresívna lokalizácia mobilných objektov vo vnútri budov pomocou rádiových sietí</t>
  </si>
  <si>
    <t>LPP-0216-09</t>
  </si>
  <si>
    <t>Popularizácia vedy a výskumu v oblasti ICT technológií na stredných technických školách</t>
  </si>
  <si>
    <t>LPP-0366-09</t>
  </si>
  <si>
    <t>Výkonové elektronické meniče s vysokou spínacou frekvenciou</t>
  </si>
  <si>
    <t>LPP-0402-09</t>
  </si>
  <si>
    <t>Zameranie postdoktoranda pre prostredie cestného hospodárstva</t>
  </si>
  <si>
    <t>LPP-0205-09</t>
  </si>
  <si>
    <t>Adaptívne montážne systémy na báze konceptu digitálneho podniku</t>
  </si>
  <si>
    <t>LPP-0081-09</t>
  </si>
  <si>
    <t>Inovatívne koncepty dopravného napojenia letísk</t>
  </si>
  <si>
    <t>LPP-0242-09</t>
  </si>
  <si>
    <t>Spoznajme Bioniku? Technické inovácie inšpirované prírodou</t>
  </si>
  <si>
    <t>PROJEKTY APVV - bilaterálna spolupráca</t>
  </si>
  <si>
    <t>SK-UA-0015-09</t>
  </si>
  <si>
    <t>Vedecko-technická spolupráca v oblasti netechnologických inovácií zameraná na porovnania ich teoretických a praktických aspekov v SR a na Ukrajine</t>
  </si>
  <si>
    <t>SK-CZ-0020-09</t>
  </si>
  <si>
    <t>Nové smery vo zvyšovaní efektivity viacnásobnej plastickej deformácie</t>
  </si>
  <si>
    <t>SK-CZ-0086-09</t>
  </si>
  <si>
    <t>Štruktúrna podstata degradácie vlastností vysokonamáhaných odliatkov zo zliatin neželezných kovov</t>
  </si>
  <si>
    <t>SK-CZ-0091-09</t>
  </si>
  <si>
    <t>Štúdium koróznej degradácie a únavových vlastností zliatin horčíka</t>
  </si>
  <si>
    <t>SK-PL-0035-09</t>
  </si>
  <si>
    <t>Ekologické problémy techniky so spaľovacími motormi</t>
  </si>
  <si>
    <t>SK-PL-0049-09</t>
  </si>
  <si>
    <t>Počítačom podporovaný výber materiálov, materiálový dizajn a technológie zlepšujúce úžitkové vlastnosti povrchov nástrojov a častí strojov</t>
  </si>
  <si>
    <t>SK-PL-0015-09</t>
  </si>
  <si>
    <t>Posudzovanie bezpečnosti železničných zabezpečovacích systémov</t>
  </si>
  <si>
    <t>SK-CN-0020-09</t>
  </si>
  <si>
    <t>Výskum elektromagnetického návrhu lineárneho spínaného reluktančného motora</t>
  </si>
  <si>
    <t>SK-CZ-0075-09</t>
  </si>
  <si>
    <t>Optimálne rozmiestňovanie obslužných stredísk pomocou IP-solvera</t>
  </si>
  <si>
    <t>VUVB</t>
  </si>
  <si>
    <t>SK-BG-0023-08</t>
  </si>
  <si>
    <t>Zladenie metód zoomonitoringu v alpínskych ekosystémoch Bulharska a Slovenska s použitím spoločenstiev drobných zemných cicavcov</t>
  </si>
  <si>
    <t>PROJEKTY APVV - participácia</t>
  </si>
  <si>
    <t>APVV-0045-07</t>
  </si>
  <si>
    <t>Vývoj mobilného technického systému pre hodnotenie kvality a kalibráciu zariadení hodnotiacich brzdné účinky dvojstopých vozidiel</t>
  </si>
  <si>
    <t>Slov.leg.metrológia,n.o.B.Bystrica</t>
  </si>
  <si>
    <t>APVV-0532-07</t>
  </si>
  <si>
    <t>Požiare osobných motorových vozidiel, počítačová simulácia požiarov a ich experimentálne overenie</t>
  </si>
  <si>
    <t>Ústav informatiky SAV</t>
  </si>
  <si>
    <t>APVV-0732-07</t>
  </si>
  <si>
    <t>Vývoj videokonferenčného archívneho systému AVE a užívateľských aplikácií pre systém EVO</t>
  </si>
  <si>
    <t>UPJŠ Košice</t>
  </si>
  <si>
    <t>APVV-0530-07</t>
  </si>
  <si>
    <t>Výskum a vývoj striedavého trakčného pohonu medzného výkonu</t>
  </si>
  <si>
    <t>EVPU N.Dubnica</t>
  </si>
  <si>
    <t>APVV-0230-07</t>
  </si>
  <si>
    <t>Regionálne dimenzie poznatkovej ekonomiky</t>
  </si>
  <si>
    <t>EU Bratislava</t>
  </si>
  <si>
    <t>APVV-0577-07</t>
  </si>
  <si>
    <t>Výskum a optimalizácia parametrov c-Si a poly-SiMIS slnečných článkov</t>
  </si>
  <si>
    <t>FU SAV</t>
  </si>
  <si>
    <t>APVV-0369-07</t>
  </si>
  <si>
    <t>Rešové technológie pe moderné telekomunikačné a informačné systémy a služby v SJ</t>
  </si>
  <si>
    <t>TU Košice</t>
  </si>
  <si>
    <t>VMSP-P-0022-09</t>
  </si>
  <si>
    <t>Pridávanie aditív v záujme zvyšovania efektivity výroby paliet</t>
  </si>
  <si>
    <t>Biomasa Kys.Lieskovec</t>
  </si>
  <si>
    <t>VMSP-P-0085-09</t>
  </si>
  <si>
    <t>Galvanotechnologický systém so synchrónnym usmerňovačom</t>
  </si>
  <si>
    <t>NES Nová Dubnica, s.r.o.</t>
  </si>
  <si>
    <t>LPP-0059-09</t>
  </si>
  <si>
    <t>Odhalenie tajov mikrosveta prostredníctvom analýzy experimentálnych dát</t>
  </si>
  <si>
    <t>FŚI</t>
  </si>
  <si>
    <t>VMSP-P-0103-09</t>
  </si>
  <si>
    <t>Výskum a vývoj automatického kotla na štiepku</t>
  </si>
  <si>
    <t>MAGA, s.r.o.</t>
  </si>
  <si>
    <t xml:space="preserve">OSTATNÉ VÝSKUMNÉ GRANTY DOMÁCE </t>
  </si>
  <si>
    <t>ŽU-ZCHFP SR 1/2009</t>
  </si>
  <si>
    <t>Výskumý projekt Chemlog</t>
  </si>
  <si>
    <t>Zväz chemického a farmaceutického priemyslu SR</t>
  </si>
  <si>
    <t>2/2009 ZU-ZLZ</t>
  </si>
  <si>
    <t>Analýza odborných informácií z CLECATu a návrh metodiky na vytvorenie databázy</t>
  </si>
  <si>
    <t>Zväz logistiky a zasielateľstva SR</t>
  </si>
  <si>
    <t>1/2009/ZU-MBJ</t>
  </si>
  <si>
    <t>Štúdia Plán dopravnej obslužnosti Mesta Bardejov</t>
  </si>
  <si>
    <t>Mesto Bardejov</t>
  </si>
  <si>
    <t>1/2010 ŽU-ZCHFP SR</t>
  </si>
  <si>
    <t>Riešenie projektu ICE011P2 Chemical logistic Cooperation on Central And Eastern Europe - Chemlog</t>
  </si>
  <si>
    <t>Zväz chem.a farmaceutického priemyslu SR</t>
  </si>
  <si>
    <t>Analýza platnej legislatívy súvisiacej s daňou z motorových vozidiel</t>
  </si>
  <si>
    <t>ČESMAD SLOVAKIA Bratislava</t>
  </si>
  <si>
    <t>Nastavenie logistických procesov súvisiacich s využitím dopravných prostriedkov spoločnosti TRANSPETROL, a.s. za účelom optimalizácie dopravného parku pri rešpektovaní požiadaviek na operavítosť dopravy ako celku</t>
  </si>
  <si>
    <t>ALDEASA Audit, s.r.o.</t>
  </si>
  <si>
    <t>P-102-0003/010</t>
  </si>
  <si>
    <t>Analýza ohybníka a ohybnice nástroja</t>
  </si>
  <si>
    <t>Viena International Martin</t>
  </si>
  <si>
    <t>P-102-0004/10</t>
  </si>
  <si>
    <t>Analýza úlomku kolesa ventilátora</t>
  </si>
  <si>
    <t>ŽU- ÚSI</t>
  </si>
  <si>
    <t>P-102-0005/10</t>
  </si>
  <si>
    <t>Skúšky vykurovacej pece na biomasu</t>
  </si>
  <si>
    <t xml:space="preserve">VALUN  Telgárt </t>
  </si>
  <si>
    <t>P-102-0006/10</t>
  </si>
  <si>
    <t>Meranie parametrov teplovodného kotla</t>
  </si>
  <si>
    <t>Kovo, Raslavice</t>
  </si>
  <si>
    <t>P-102-0009/10</t>
  </si>
  <si>
    <t>Inštalácia diagnostického systému transformátorov</t>
  </si>
  <si>
    <t>LAMBDA CONTROL, Liptovský hrádok</t>
  </si>
  <si>
    <t>P-102-0010/10</t>
  </si>
  <si>
    <t>Pevnostná a deformačná analýza skrine</t>
  </si>
  <si>
    <t>ZŤS Sabinov</t>
  </si>
  <si>
    <t>P-102-0011/10</t>
  </si>
  <si>
    <t xml:space="preserve">Pevnostná analýza rámu na prevoz pecí </t>
  </si>
  <si>
    <t>FOR CLEAN, Piešťany</t>
  </si>
  <si>
    <t>P-102-0012/10</t>
  </si>
  <si>
    <t>Návrh technológie a výroba konštrukčných dielov</t>
  </si>
  <si>
    <t>INA Kysucké N. Mesto</t>
  </si>
  <si>
    <t>P-102-0013/10</t>
  </si>
  <si>
    <t>Skúšky ochrannej konštrukcie RPS, FOPS</t>
  </si>
  <si>
    <t>SÚDST,Žilina</t>
  </si>
  <si>
    <t>P-102-0014/10</t>
  </si>
  <si>
    <t>P-102-0015/10</t>
  </si>
  <si>
    <t>P-102-0016/10</t>
  </si>
  <si>
    <t>P-102-0020/10</t>
  </si>
  <si>
    <t>Analýza ovalovania výkovkov</t>
  </si>
  <si>
    <t>OMNIA KLF, Kys.Nové mesto</t>
  </si>
  <si>
    <t>P-102-0021/10</t>
  </si>
  <si>
    <t>P-102-0022/10</t>
  </si>
  <si>
    <t>P-102-0025/10</t>
  </si>
  <si>
    <t>3D tlač modelov</t>
  </si>
  <si>
    <t>LEONI Slowakia, Nová Dubnica</t>
  </si>
  <si>
    <t>P-102-0027/10</t>
  </si>
  <si>
    <t>Termovízne meranie budovy</t>
  </si>
  <si>
    <t>Baumit,  Bratislava</t>
  </si>
  <si>
    <t>P-102-0028/10</t>
  </si>
  <si>
    <t>P-102-0029/10</t>
  </si>
  <si>
    <t>Diagnostika strojov</t>
  </si>
  <si>
    <t>Bonfiglioli Slovakia,  P.Bystrica</t>
  </si>
  <si>
    <t>P-102-0030/10</t>
  </si>
  <si>
    <t>Odborný posudok vzniku poškodenia ventila</t>
  </si>
  <si>
    <t>EXPERTA,  Žilina</t>
  </si>
  <si>
    <t>P-102-0031/10</t>
  </si>
  <si>
    <t>Hodnotenie materiálu porušených vodovodných rúrok</t>
  </si>
  <si>
    <t>ÚSI- ŽU</t>
  </si>
  <si>
    <t>P-102-0033/10</t>
  </si>
  <si>
    <t>Metalografický rozbor dvoch  skupín skrutiek</t>
  </si>
  <si>
    <t>FERODOM  Žilina</t>
  </si>
  <si>
    <t>P-102-0035/10</t>
  </si>
  <si>
    <t>Výroba prototypov podľa metódy FDM</t>
  </si>
  <si>
    <t>Johnson Controls Trenčín</t>
  </si>
  <si>
    <t>P-102-0039/10</t>
  </si>
  <si>
    <t>Analýza deformačných vlastností motora</t>
  </si>
  <si>
    <t>EVPÚ, Nová Dubnica</t>
  </si>
  <si>
    <t>P-102-0040/10</t>
  </si>
  <si>
    <t>Vývoj a výroba plastových súčiastok</t>
  </si>
  <si>
    <t>Technopol Internat. Bratislava</t>
  </si>
  <si>
    <t>P-102-0041/10</t>
  </si>
  <si>
    <t>Vývoj a výroba 3D-model zdviháka</t>
  </si>
  <si>
    <t xml:space="preserve">ISPE,  Trnava </t>
  </si>
  <si>
    <t>P-102-0043/10</t>
  </si>
  <si>
    <t>Skúšky brdových klátikov</t>
  </si>
  <si>
    <t>Železničná spoločnosť, Blava</t>
  </si>
  <si>
    <t>P-102-0044/10</t>
  </si>
  <si>
    <t>INA Kysucké N.Mesto</t>
  </si>
  <si>
    <t>P-102-0045/10</t>
  </si>
  <si>
    <t>Výroba 3D modelov</t>
  </si>
  <si>
    <t>BIBUS SK,  NITRA</t>
  </si>
  <si>
    <t>P-102-0046/10</t>
  </si>
  <si>
    <t>3D tlač</t>
  </si>
  <si>
    <t>ZVS IMPEX, Dubnica nad Váhom</t>
  </si>
  <si>
    <t>P-102-0050/10</t>
  </si>
  <si>
    <t>Analýza poškodenia ohrievacích telies</t>
  </si>
  <si>
    <t>TATRAMAT Poprad</t>
  </si>
  <si>
    <t>P-102-0053/10</t>
  </si>
  <si>
    <t>Vývoj, výroba skrutiek, oprava, opracovanie profilu</t>
  </si>
  <si>
    <t>P-102-0054/10</t>
  </si>
  <si>
    <t xml:space="preserve">Vývoj a výroba súčiastok pre ložiskársky priemysel </t>
  </si>
  <si>
    <t>P-102-0055/10</t>
  </si>
  <si>
    <t>Výpočet trakčného transformátora</t>
  </si>
  <si>
    <t>ŽOS, Vrútky</t>
  </si>
  <si>
    <t>P-102-0057/10</t>
  </si>
  <si>
    <t>Vývoj technolóogie frézovania mazacích drážok</t>
  </si>
  <si>
    <t xml:space="preserve">AFC-ZTS Vysoká nad Kysucou </t>
  </si>
  <si>
    <t>P-102-0059/10</t>
  </si>
  <si>
    <t>Vývoj a výroba súčiastok pre ložiskársky priemysel časť 1</t>
  </si>
  <si>
    <t>P-102-0060/10</t>
  </si>
  <si>
    <t>Vývoj a výroba súčiastok pre ložiskársky priemysel časť 2</t>
  </si>
  <si>
    <t>P-102-0061/10</t>
  </si>
  <si>
    <t xml:space="preserve">Pevnostná analýza zdvíhacieho rámu (traverza) </t>
  </si>
  <si>
    <t>P-102-0062/10</t>
  </si>
  <si>
    <t>Pevnostná analýza čapu valca MKP</t>
  </si>
  <si>
    <t>MONDI SCP</t>
  </si>
  <si>
    <t>P-102-0063/10</t>
  </si>
  <si>
    <t>Vývoj pripojenia kogeneračnej jednotky</t>
  </si>
  <si>
    <t>KOMAD, Krásno nad Kysucou</t>
  </si>
  <si>
    <t>P-102-0071/10</t>
  </si>
  <si>
    <t>Chemická mikroanalýza súčiastok</t>
  </si>
  <si>
    <t>SUAUER DANFOSS,  P.Bystrica</t>
  </si>
  <si>
    <t>P-102-0073/10</t>
  </si>
  <si>
    <t>Pevnostná analýza domca.</t>
  </si>
  <si>
    <t>Viena International, Martin</t>
  </si>
  <si>
    <t>P-102-0074/10</t>
  </si>
  <si>
    <t>Vývoj a výroba súčiastok pre špeciálne účely</t>
  </si>
  <si>
    <t>AFC-ZTS ,Vysoká nad Kysucou</t>
  </si>
  <si>
    <t>P-102-0075/10</t>
  </si>
  <si>
    <t>Metalografická preparáci vzoriek</t>
  </si>
  <si>
    <t>Broch Adler Slovakia, Pov.Chlmec</t>
  </si>
  <si>
    <t>P-102-0082/10</t>
  </si>
  <si>
    <t>Skúšky klátikov na spádoch</t>
  </si>
  <si>
    <t>BECORIT</t>
  </si>
  <si>
    <t>P-102-0083/10</t>
  </si>
  <si>
    <t>Skúšky klátikov na COMBI</t>
  </si>
  <si>
    <t>P-102-0084/10</t>
  </si>
  <si>
    <t>Skúšky brzdových klátikov</t>
  </si>
  <si>
    <t>P-102-0085/10</t>
  </si>
  <si>
    <t>Únavová analýza domca</t>
  </si>
  <si>
    <t>P-102-0089/10</t>
  </si>
  <si>
    <t xml:space="preserve">Vývoj terminálu </t>
  </si>
  <si>
    <t>TRITON  Bratislava</t>
  </si>
  <si>
    <t>P-102-0094/10</t>
  </si>
  <si>
    <t>Meranie výkonových parametrov krbových kachlí radu ZINO a krbových vložiek rohových</t>
  </si>
  <si>
    <t>HT – design, Podhorie</t>
  </si>
  <si>
    <t>P-102-0095/10</t>
  </si>
  <si>
    <t>Vývoj profilov prídavných zariadení</t>
  </si>
  <si>
    <t>P-102-0098/10</t>
  </si>
  <si>
    <t>P-102-0099/10</t>
  </si>
  <si>
    <t>Skúšky tepelného výkonu teplovodných panelových radiátorov</t>
  </si>
  <si>
    <t>Technický skúšobný ústav Piešťany</t>
  </si>
  <si>
    <t>P-102-0100/10</t>
  </si>
  <si>
    <t>Skúšky tepelného výkonu konvektorov</t>
  </si>
  <si>
    <t>Technický skúšobný ústav Piešťany, š.p.</t>
  </si>
  <si>
    <t>P-102-0103/10</t>
  </si>
  <si>
    <t>Vývoj kladky tenzometrického snímača</t>
  </si>
  <si>
    <t>KON-TECH, Hvozdnica</t>
  </si>
  <si>
    <t>P-102-0105/10</t>
  </si>
  <si>
    <t>Pevnostná kontrola ojnice vzduchového kompresora</t>
  </si>
  <si>
    <t>EKOM  Piešťany</t>
  </si>
  <si>
    <t>P-102-0107/10</t>
  </si>
  <si>
    <t>P-102-0108/10</t>
  </si>
  <si>
    <t>Meranie vnútorného ozubenia Unášača</t>
  </si>
  <si>
    <t>AFC-ZTS Vysoká nad Kysucou</t>
  </si>
  <si>
    <t>P-102-0110/10</t>
  </si>
  <si>
    <t>Vývoj a konštrukcia prídavnývh zariadení</t>
  </si>
  <si>
    <t xml:space="preserve">AFC-ZTS, Vysoká nad Kysucou </t>
  </si>
  <si>
    <t>P-102-0112/10</t>
  </si>
  <si>
    <t>Implementácia inovačných procesov pri obnove súčiastok</t>
  </si>
  <si>
    <t>P-102-0114/10</t>
  </si>
  <si>
    <t>Analýza piestu hydraulického zariadenia</t>
  </si>
  <si>
    <t>AHP Hydraulika, Turčianske Teplice</t>
  </si>
  <si>
    <t>P-102-0117/10</t>
  </si>
  <si>
    <t>Návrh a výroba konštrukčných dielov</t>
  </si>
  <si>
    <t>INA Kysucké Nové Mesto</t>
  </si>
  <si>
    <t>P-102-0118/10</t>
  </si>
  <si>
    <t>Návrh technológie a výroba konštrukč</t>
  </si>
  <si>
    <t>P-102-0119/10</t>
  </si>
  <si>
    <t>P-102-0123/10</t>
  </si>
  <si>
    <t>Johnson &amp; Johnson, Bratislava,</t>
  </si>
  <si>
    <t>P-102-0124/10</t>
  </si>
  <si>
    <t>Johnson &amp; Johnson,  Bratislava,</t>
  </si>
  <si>
    <t>P-102-0125/10</t>
  </si>
  <si>
    <t>P-102-0126/10</t>
  </si>
  <si>
    <t>Johnson &amp; Johnson, Bratislava</t>
  </si>
  <si>
    <t>P-102-0127/10</t>
  </si>
  <si>
    <t>3D skenovanie častí nákladného automobilu</t>
  </si>
  <si>
    <t>IPM Engineering Trenčín</t>
  </si>
  <si>
    <t>P-102-0128/10</t>
  </si>
  <si>
    <t>3D skenovanie vzoriek</t>
  </si>
  <si>
    <t>SUAUER DANFOSS, P.Bystrica</t>
  </si>
  <si>
    <t>P-102-0130/10</t>
  </si>
  <si>
    <t>Vývoj a vypracovanie súčiastok metódou SDM</t>
  </si>
  <si>
    <t>Technopol Internat.,Bratislava</t>
  </si>
  <si>
    <t>P-102-0131/10</t>
  </si>
  <si>
    <t>Vývoj prototypov technológiou 3D tlače</t>
  </si>
  <si>
    <t>CONTAL OK, Žilina</t>
  </si>
  <si>
    <t>P-102-0148/10</t>
  </si>
  <si>
    <t>3D meranie</t>
  </si>
  <si>
    <t>TRW Automotive (Slovakia), BYTČA</t>
  </si>
  <si>
    <t>P-102-0135/08-4</t>
  </si>
  <si>
    <t>Výskum zmien zvarového spoja pri zváraní na plyn.potrubí</t>
  </si>
  <si>
    <t>SPP-distribúcia,  Bratislava</t>
  </si>
  <si>
    <t>P-102-0155/10</t>
  </si>
  <si>
    <t>Analýza únavových vlastností plechov</t>
  </si>
  <si>
    <t>STU Bratislava</t>
  </si>
  <si>
    <t>P-102-0164/10</t>
  </si>
  <si>
    <t xml:space="preserve">Výskum odlievania terminálov metódami RE </t>
  </si>
  <si>
    <t>P-102-0166/10</t>
  </si>
  <si>
    <t xml:space="preserve">3D tlač plastových dielov </t>
  </si>
  <si>
    <t>IRIDIUM LTD,  POPRAD</t>
  </si>
  <si>
    <t>P-102-0172/10</t>
  </si>
  <si>
    <t>Silový a kinematický rozbor prevodovky</t>
  </si>
  <si>
    <t>PSL,  Pov.Bystrica</t>
  </si>
  <si>
    <t>P-102-0177/10</t>
  </si>
  <si>
    <t>Vývoj prípravku na brúsenie</t>
  </si>
  <si>
    <t>P-102-0183/10</t>
  </si>
  <si>
    <t>Analýza skúšok zvarových spojov.</t>
  </si>
  <si>
    <t xml:space="preserve">Inštitút kvality a vzdelávania Ovčiarsko </t>
  </si>
  <si>
    <t>P-102-0187/10</t>
  </si>
  <si>
    <t>Vývoj nového profilového trnu</t>
  </si>
  <si>
    <t>P-102-0159/09</t>
  </si>
  <si>
    <t>Analýza a meranieHASL vrstvy na medených plôškach DPS</t>
  </si>
  <si>
    <t>Panasonic Elektronic Devices Slovakia, Trstená</t>
  </si>
  <si>
    <t>P-102-0160/09</t>
  </si>
  <si>
    <t>Návrh technológie a konštrukčné práce</t>
  </si>
  <si>
    <t>P-102-0180/09</t>
  </si>
  <si>
    <t>IMG ENERGIE, s.r.o., Liptovský Mikuláš  </t>
  </si>
  <si>
    <t>P-102-0184/09</t>
  </si>
  <si>
    <t>Návrh pokrokovej technológie a výroba konštr.dielov</t>
  </si>
  <si>
    <t>P-102-0185/09</t>
  </si>
  <si>
    <t>Návrha inovácia technológií a výroba konštr.dielov</t>
  </si>
  <si>
    <t>P-102-0187/09</t>
  </si>
  <si>
    <t>Vývoj technológie a jej implementácia do výroby konštr.dielov</t>
  </si>
  <si>
    <t>P-102-0188/09</t>
  </si>
  <si>
    <t>Návrh technológie a výroba konštr.dielov</t>
  </si>
  <si>
    <t>P-102-0189/09</t>
  </si>
  <si>
    <t>Výskum technológie a výroba konštrukčných dielov</t>
  </si>
  <si>
    <t>P-102-0190/09</t>
  </si>
  <si>
    <t>Inovácia technológie na výrobu konštrukčných dielov</t>
  </si>
  <si>
    <t>P-102-0191/09</t>
  </si>
  <si>
    <t>Vývoj technológie a výroba konštrukčných dielov</t>
  </si>
  <si>
    <t>P-102-0192/09</t>
  </si>
  <si>
    <t>Návrh novej technológie a výroba konštrukčných dielov</t>
  </si>
  <si>
    <t>P-102-0196/09</t>
  </si>
  <si>
    <t>P-102-0198/09</t>
  </si>
  <si>
    <t>Vývoj novej technológie a výroba konštrukčných dielov</t>
  </si>
  <si>
    <t>P-102-0199/09</t>
  </si>
  <si>
    <t xml:space="preserve">Výskum a návrh technológie </t>
  </si>
  <si>
    <t>P-102-0200/09</t>
  </si>
  <si>
    <t>P-102-0201/09</t>
  </si>
  <si>
    <t>Vývoj prototypu uhlovej manžety</t>
  </si>
  <si>
    <t>ELCOM, Prešov</t>
  </si>
  <si>
    <t>2/SUSPP-0009-07</t>
  </si>
  <si>
    <t>Výroba prototypu</t>
  </si>
  <si>
    <t>Transmisie engineering Martin</t>
  </si>
  <si>
    <t>Skúšky prototypu</t>
  </si>
  <si>
    <t>Verifikácia KD</t>
  </si>
  <si>
    <t xml:space="preserve">
2/SUSPP-0009-07
</t>
  </si>
  <si>
    <t>Vyhodnotenie skúšobnej prevádzky, demontáž a kontrola prevodovky, verifikácia KD, úprava prototypov prevodoviek</t>
  </si>
  <si>
    <t>010/SUSPP-0009-07</t>
  </si>
  <si>
    <t>Inovatívne technológie na montážnych pracoviskách a v ich subsystémoch</t>
  </si>
  <si>
    <t>SLCP Žilina</t>
  </si>
  <si>
    <t>10/SUSPP-0009-07</t>
  </si>
  <si>
    <t>Životnostná skúška ložiska 0-100 %</t>
  </si>
  <si>
    <t>CEIT SK, Žilina</t>
  </si>
  <si>
    <t>Životnostná skúška ložiska 100-150 %</t>
  </si>
  <si>
    <t>Životnostná skúška ložiska 150-250 %</t>
  </si>
  <si>
    <t>Životnostná skúška ložiska 250-300 %</t>
  </si>
  <si>
    <t>2-4/SUSPP-0009-07</t>
  </si>
  <si>
    <t>Vývoj a dodávka predradenej prevodovky pohonu štvornápravovej lokomotívy, vývoj a dodávka 1 ks závitovkovej prevodovky pohonu roštníc, vývoj a dodávka čelnoplanétových prevodoviek bubnových podávačov, vývoj typového radu závitovkových a hydraulických lisov</t>
  </si>
  <si>
    <t>2-5/SUSPP-0009-07</t>
  </si>
  <si>
    <t>Vývoj a dodávka 3 ks pohonov vertikálnych miešadiel reaktorov, vývoj a dodávka nízkoplošinových koľajnicových podvozkov, vývoj a dodávka prevodových agregátov pre pohon suportu sústruhu koksového mlyna</t>
  </si>
  <si>
    <t>P-102-0002/10</t>
  </si>
  <si>
    <t>AHP HYDRAULIKA, Turč.Teplice</t>
  </si>
  <si>
    <t>Štúdia- náhrada berýlia</t>
  </si>
  <si>
    <t>AL INVEST Břidličná</t>
  </si>
  <si>
    <t>Simulácia liatia AZ</t>
  </si>
  <si>
    <t>Barum Continental Otrokovice</t>
  </si>
  <si>
    <t>BECORIT GmbH., D</t>
  </si>
  <si>
    <t>Skúšky kovokeramického brzdového obloženia</t>
  </si>
  <si>
    <t>BEIJING PURAN HIGH-TECH Co, Ltd., BEIJING- ČÍNA</t>
  </si>
  <si>
    <t>Skúšky diskovej brzdy</t>
  </si>
  <si>
    <t>BONATRANS GROUP,  Bohumín</t>
  </si>
  <si>
    <t xml:space="preserve">Bonfiglioli Slovakia, Pov. Bystriaca </t>
  </si>
  <si>
    <t>BROCH ADLER Slovakia, Pov.Chlmec</t>
  </si>
  <si>
    <t>Skúšky brzdového obloženia</t>
  </si>
  <si>
    <t>CoFren, Taliansko</t>
  </si>
  <si>
    <t>EKOM,  Piešťany</t>
  </si>
  <si>
    <t>Tenzometrické merania oceľovej priehradovej konštrukcie</t>
  </si>
  <si>
    <t>Elektrovod Žilina</t>
  </si>
  <si>
    <t xml:space="preserve">EVPÚ, Nová Dubnica </t>
  </si>
  <si>
    <t>Analýza:poškodenia napájacého čerpadla kotla KO1</t>
  </si>
  <si>
    <t>FERODOM,  Žilina</t>
  </si>
  <si>
    <t>FOR CLEAN,  Piešťany</t>
  </si>
  <si>
    <t>HT – design,Podhorie</t>
  </si>
  <si>
    <t>ICER S.A., Pamplona- Španielsko</t>
  </si>
  <si>
    <t xml:space="preserve">Inštitút kvality a vzdelávania </t>
  </si>
  <si>
    <t>Analýza guličiek</t>
  </si>
  <si>
    <t>KINEX - KLF, K.N. Mesto</t>
  </si>
  <si>
    <t>Expertíza korózie oceľového potrubia</t>
  </si>
  <si>
    <t>KLIMAKOM,  Brno</t>
  </si>
  <si>
    <t>Projekt pre pripojenie kogeneračnej jednotky</t>
  </si>
  <si>
    <t>KOMAD,  Krásno nad Kysucou</t>
  </si>
  <si>
    <t>Analýza výkonových parametrov kotlov</t>
  </si>
  <si>
    <t>KORD-ENERGO Bytčica</t>
  </si>
  <si>
    <t>Skúšky životnosti brzdových diskov</t>
  </si>
  <si>
    <t>KOVIS,IPC- Brežice, Slovinsko</t>
  </si>
  <si>
    <t>Kovo, s.r.o., Raslavice</t>
  </si>
  <si>
    <t>MONDI SCPRužomberok</t>
  </si>
  <si>
    <t>Modely plášťov buniek a bunkového jadra</t>
  </si>
  <si>
    <t>Pingpong Bratislava</t>
  </si>
  <si>
    <t>PSL,  Považská Bystrica</t>
  </si>
  <si>
    <t>Reologické merania</t>
  </si>
  <si>
    <t>SPP-distribúcia, Bratislava</t>
  </si>
  <si>
    <t>SÚDST,  Žilina</t>
  </si>
  <si>
    <t>Meranie vnútorného tlmenia materiálov</t>
  </si>
  <si>
    <t>Škoda POWER,  Plzeň</t>
  </si>
  <si>
    <t>Skúšky tepelného čerpadla</t>
  </si>
  <si>
    <t>TATRAMAT  Poprad</t>
  </si>
  <si>
    <t>Príprava kompozitov na báze Mg, metódou ECAP</t>
  </si>
  <si>
    <t>ÚMV SAV, Košice</t>
  </si>
  <si>
    <t xml:space="preserve">VALUN Telgárt </t>
  </si>
  <si>
    <t>Viena International,  Martin</t>
  </si>
  <si>
    <t>ŽS Slovensko Bratislava</t>
  </si>
  <si>
    <t>Rozbor materiálu rúry</t>
  </si>
  <si>
    <t>Žilinská teplárenská, Žilina</t>
  </si>
  <si>
    <t>vypracovanie analýzy</t>
  </si>
  <si>
    <t>P-103-0012/09</t>
  </si>
  <si>
    <t>Štúdia pripojiteľnosti FtE v k.ú. Moškovec</t>
  </si>
  <si>
    <t>RTD,s.r.o. Žilina</t>
  </si>
  <si>
    <t>Štúdia pripojiteľnosti FtE v k.ú. Martin - Belá</t>
  </si>
  <si>
    <t>Štúdia pripojiteľnosti FtE v k.ú. Párnica</t>
  </si>
  <si>
    <t>G-kov, Žilina</t>
  </si>
  <si>
    <t>P-103-0013/09</t>
  </si>
  <si>
    <t>Štúdia vplyvu solár.zdrojov elektriny na prevádzku ES SR.</t>
  </si>
  <si>
    <t>SEPS  Bratislava</t>
  </si>
  <si>
    <t>Štúdia pripojiteľnosti FtE v k.ú. Pruské</t>
  </si>
  <si>
    <t>ODEMA Púchov</t>
  </si>
  <si>
    <t>Štúdia pripojiteľnosti FtE v k.ú. Orlové</t>
  </si>
  <si>
    <t>LUDO Pov. Bystrica</t>
  </si>
  <si>
    <t>Štúdia pripojiteľnosti FtE v k.ú. Bánová</t>
  </si>
  <si>
    <t>Amirp Pov.Bystrica</t>
  </si>
  <si>
    <t>P-103-0003/10</t>
  </si>
  <si>
    <t>Termovízne posúdenie vplyvov v rozvodniach</t>
  </si>
  <si>
    <t>Tepláreň,a.s. Pov. Bystrica</t>
  </si>
  <si>
    <t>Štúdia pripojiteľnosti FtE v k.ú. Čadca</t>
  </si>
  <si>
    <t>JS Capital Bratislava</t>
  </si>
  <si>
    <t>Tepláreň, Pov. Bystrica</t>
  </si>
  <si>
    <t>P-103-0006/10</t>
  </si>
  <si>
    <t>Štúdia pripojiteľnosti FtE do sietí SSE</t>
  </si>
  <si>
    <t>SE,a.s. Žilina</t>
  </si>
  <si>
    <t>P-103-0002/10</t>
  </si>
  <si>
    <t>Analýza dát spotreby elektriny jednotlivých typov ŽVK CARGO</t>
  </si>
  <si>
    <t>Energodata Žilina</t>
  </si>
  <si>
    <t>P-103-0008/10</t>
  </si>
  <si>
    <t>Softvérové spracovanie meracieho systému DST Hlohovec</t>
  </si>
  <si>
    <t>LambdaControl Liptovský Hrádok</t>
  </si>
  <si>
    <t>Štúdia pripojiteľnosti FtE v k.ú. Mučín</t>
  </si>
  <si>
    <t>Markoplay, L.Mikuláš</t>
  </si>
  <si>
    <t>Štúdia vplyvu veterných a fotovoltaických elektrární na elektric.sústavu</t>
  </si>
  <si>
    <t>SEPS, Bratislava</t>
  </si>
  <si>
    <t>Softvérové stracovanie dát DST v ŽOS Vrútky</t>
  </si>
  <si>
    <t>LambdaControl L.Hrádok</t>
  </si>
  <si>
    <t>Softvérová úprava systému DST v Palestíne</t>
  </si>
  <si>
    <t xml:space="preserve">EF </t>
  </si>
  <si>
    <t>Interoperabilita Komplexnej služby elektronického výberu výta v SR s inými systémami výberu mýta-štúdia"</t>
  </si>
  <si>
    <t>VÚD, Žilina</t>
  </si>
  <si>
    <t xml:space="preserve">SUSPP -0005-07 </t>
  </si>
  <si>
    <t>Určenie limitných hodnôt pre skúšanie zemných konštrukcií, podkladových vrstiev vozoviek z kameniva na základe vzájomných korelácií rôznych skúšobných metód vo vzťahu k novým STN EN so zreteľom na klimatické podmienky a geografické pomery a modelovanie kvalitatívnych funkcií a ich závislostí</t>
  </si>
  <si>
    <t>Construction management Žilina</t>
  </si>
  <si>
    <t>Aplikácia nových nedeštruktívnych metód merania geotechnických parametrov</t>
  </si>
  <si>
    <t>Kvalitest, Banská Bystrica</t>
  </si>
  <si>
    <t xml:space="preserve">Výskum správania sa novodobých mostných konštrukcií pod extrémnym zaťažením a ich dlhodobé sledovanie </t>
  </si>
  <si>
    <t>VÁHOSTAV -SK, Žilina</t>
  </si>
  <si>
    <t>6-3/32/SvF/10</t>
  </si>
  <si>
    <t>Rozborová štúdia na vypracovanie NA k EN 1993-1-6 Eurokód 3: Všeobecné pravidlá – Pevnosť a stabilita škrupinových konštrukcií.</t>
  </si>
  <si>
    <t>MVaRR SR</t>
  </si>
  <si>
    <t>528/2210/2010</t>
  </si>
  <si>
    <t>Revízia TKP č. 15: Betónové konštrukcie všeobecne</t>
  </si>
  <si>
    <t>SSC, BA</t>
  </si>
  <si>
    <t>529/2210/2010</t>
  </si>
  <si>
    <t>Revízia TKP č. 18: Betón na konštrukcie</t>
  </si>
  <si>
    <t>530/2210/2010</t>
  </si>
  <si>
    <t>Revízia TKP č. 19: Predpäté betónové konštrukcie</t>
  </si>
  <si>
    <t>6-3/34/SvF/10</t>
  </si>
  <si>
    <t>Rozborová štúdia na vypracovanie NA k EN 1993-1-4: Navrhovanie oceľových konštrukcií. Časť 1-4: Všeobecné pravidlá – Doplnkové pravidlá pre nehrdzavejúce ocele.</t>
  </si>
  <si>
    <t>Možnosti aplikácie výstupov európskych projektov v SHV</t>
  </si>
  <si>
    <t>SSC BA</t>
  </si>
  <si>
    <t>SAMRS/2008/04/01</t>
  </si>
  <si>
    <t>SAMRS/2008/04/01 Kvalitné cesty a mosty-infraštruktúra spájajúca ľudí</t>
  </si>
  <si>
    <t>MZV SR</t>
  </si>
  <si>
    <t>1278/2210/2010</t>
  </si>
  <si>
    <t>Posúdenie kapacity okružných križovatiek podľa technických podmienok SR</t>
  </si>
  <si>
    <t>295/2210/2010</t>
  </si>
  <si>
    <t>Využitie georadaru pre účely systému hospodárenia s vozovkami</t>
  </si>
  <si>
    <t>312/2210/2010</t>
  </si>
  <si>
    <t>Technické podmienky (TP) - Metodika merania a vyhodnocovania stavu povrchu vozovky pomocou  zariadenia Line Scan-I.etapa. Hodnotenie stavu povrchu vozovky  kamerovým systémom Line scan-II.etapa.</t>
  </si>
  <si>
    <t>MK-2403/2010/1.3</t>
  </si>
  <si>
    <t>Stavebno-historický prieskum historických krovov v regióne Liptova</t>
  </si>
  <si>
    <t>MK SR</t>
  </si>
  <si>
    <t>1/2009/FRI/S/190</t>
  </si>
  <si>
    <t>Realizácia projektu podpory a rozvoja administratívneho informačného systému AIS</t>
  </si>
  <si>
    <t>DITEC, a.s.</t>
  </si>
  <si>
    <t>12/2010/FRI/R/190</t>
  </si>
  <si>
    <t>Vývoj adresného SW GTN pre dve riadené oblasti GTN</t>
  </si>
  <si>
    <t>AŽD Praha, s.r.o.</t>
  </si>
  <si>
    <t>11706/2007</t>
  </si>
  <si>
    <t>Rozvoj geografického informačného systému pre SP a.s.</t>
  </si>
  <si>
    <t>Slovenská pošta, a.s.</t>
  </si>
  <si>
    <t>OB_00_09_001ZU</t>
  </si>
  <si>
    <t>Vektorizácia uličnej siete miest TT Samosprávneho kraja</t>
  </si>
  <si>
    <t>CORA Geo, s.r.o.</t>
  </si>
  <si>
    <t>755/2010</t>
  </si>
  <si>
    <t>Prieskum spokojnosti zákazníkov SP, a.s. s kvalitou poštových služieb-rok 2010</t>
  </si>
  <si>
    <t>1839/2009</t>
  </si>
  <si>
    <t>Prieskum spokojnosti zákazníkov SP, a.s. s kvalitou poštových služieb-rok 2009</t>
  </si>
  <si>
    <t>Aplikácia metodiky na riešenie úloh spojených s určením počtu obslužných prostriedkov na obsluhu územia – 
Určenie počtu doručovacích rajónov Slovenskej pošty, a.s.</t>
  </si>
  <si>
    <t>069/2010</t>
  </si>
  <si>
    <t>Matica vzdialeností obec-obec,psč-psč po cestnej sieti SR</t>
  </si>
  <si>
    <t>MAPA Slovakia Plus</t>
  </si>
  <si>
    <t>324/2010</t>
  </si>
  <si>
    <t>Analýza časov čakania na vybraných poštách SP, a.s.</t>
  </si>
  <si>
    <t>Monitoring a analýza životného prostredia vzhľadom na dopravnú infraštruktúru</t>
  </si>
  <si>
    <t>VÚD a.s.</t>
  </si>
  <si>
    <t>Dodávka oceľových vaní pod stroje a zariadenia</t>
  </si>
  <si>
    <t>Advanced Desing Solution, Kopřivnice</t>
  </si>
  <si>
    <t>Výroba dielcov</t>
  </si>
  <si>
    <t>BAUMIT, Bratislava</t>
  </si>
  <si>
    <t>výroba 3D modelov</t>
  </si>
  <si>
    <t>BIBUS SK, Nitra</t>
  </si>
  <si>
    <t>Výroba súčiastok</t>
  </si>
  <si>
    <t>DONGHEE SLOVAKIA,  Strečno</t>
  </si>
  <si>
    <t>DREMONT,  Badín</t>
  </si>
  <si>
    <t>Výroba uhlovej manžety</t>
  </si>
  <si>
    <t>ELCOM,  Prešov</t>
  </si>
  <si>
    <t>Výroba silikónovej formy, rúčiek</t>
  </si>
  <si>
    <t>ELEMEC, Handlová</t>
  </si>
  <si>
    <t>Opracovanie dielcov</t>
  </si>
  <si>
    <t>ELMAX Žilina</t>
  </si>
  <si>
    <t>Plotrovanie výkresov</t>
  </si>
  <si>
    <t>ELTECO,  Žilina</t>
  </si>
  <si>
    <t xml:space="preserve">FAURECIA SLOVAKIA,  Bratislava </t>
  </si>
  <si>
    <t>Frézovanie a vŕtanie trubiek</t>
  </si>
  <si>
    <t>GASTROINOX,  Oščadnica</t>
  </si>
  <si>
    <t>HAJ SK,  Teplička nad Váhom</t>
  </si>
  <si>
    <t>INA, Kysucké N.Mesto</t>
  </si>
  <si>
    <t>IPM Engineering, Trenčín</t>
  </si>
  <si>
    <t>Výroba mastermodelov - 3D tlač</t>
  </si>
  <si>
    <t>IRIDIUM LTD, Poprad</t>
  </si>
  <si>
    <t>Výroba 3D-model zdviháka</t>
  </si>
  <si>
    <t>Výroba kladky, tenzometrického snímača</t>
  </si>
  <si>
    <t>LAMBDA CONTROL,  Lipt. Hrádok</t>
  </si>
  <si>
    <t>Vypracovanie zadávacích podmienok pre infor.systém</t>
  </si>
  <si>
    <t>NAFTA,  Bratislava</t>
  </si>
  <si>
    <t>3D model ESE</t>
  </si>
  <si>
    <t xml:space="preserve">QUAD Slovakia, Žilina </t>
  </si>
  <si>
    <t>Výroba náhradných dielov</t>
  </si>
  <si>
    <t>ROBOTEC, Sučany</t>
  </si>
  <si>
    <t>Výroba PU dielov</t>
  </si>
  <si>
    <t>SaarGummi, Dolné Vestenice</t>
  </si>
  <si>
    <t>Vypracovanie zadávacích podmienok pre infor.systém údržby</t>
  </si>
  <si>
    <t>Spoločnosť údržby, výroby a montáží, Bratislava</t>
  </si>
  <si>
    <t>Meranie parametrov teplovodného kotla výrobcu STROJLAB Medzilaborce</t>
  </si>
  <si>
    <t>STROJLAB  Medzilaborce</t>
  </si>
  <si>
    <t>Výroba strojných súčiastok</t>
  </si>
  <si>
    <t>SUNGWOO HITECH SLOVAKIA,Žilina</t>
  </si>
  <si>
    <t>Výroba plastových súčiastok</t>
  </si>
  <si>
    <t>Technopol International, Bratislava</t>
  </si>
  <si>
    <t>Výroba súčiastky podľa výkresu</t>
  </si>
  <si>
    <t>TRIPAL,  Žilina</t>
  </si>
  <si>
    <t>Plastový terminál stredný- odliatky</t>
  </si>
  <si>
    <t>TRW Automotive  BYTČA</t>
  </si>
  <si>
    <t xml:space="preserve"> Výroba plastových uzáverov </t>
  </si>
  <si>
    <t>VRGA  MALACHOV</t>
  </si>
  <si>
    <t>Konštrukčné práce</t>
  </si>
  <si>
    <t>WERTHEIM,  Dunajská Streda</t>
  </si>
  <si>
    <t>ZVS IMPEX,  Dubnica nad Váhom</t>
  </si>
  <si>
    <t>ŽOS, a.s., Vrútky</t>
  </si>
  <si>
    <t>Školenie pracovníkov pre Donghee</t>
  </si>
  <si>
    <t>Rockwell Automation Slovakia Bratislava</t>
  </si>
  <si>
    <t>Skúška zemín</t>
  </si>
  <si>
    <t>Alspo-SK Nitra</t>
  </si>
  <si>
    <t>Projekt na kúpalisko Sp.Hrhov</t>
  </si>
  <si>
    <t>ASIO-SK Bytča</t>
  </si>
  <si>
    <t>Konferencia Q 2010</t>
  </si>
  <si>
    <t>BASF Bratislava</t>
  </si>
  <si>
    <t>Statická zaťažovacia skúška</t>
  </si>
  <si>
    <t xml:space="preserve">Bőgl a Krýsl </t>
  </si>
  <si>
    <t>Zaťažovacia skúška</t>
  </si>
  <si>
    <t>Bystrická stavebná B.BB</t>
  </si>
  <si>
    <t>Šmykové  skúšky</t>
  </si>
  <si>
    <t>CADECO Bratislava</t>
  </si>
  <si>
    <t>Modernizácia žst. Púchov-Žilina</t>
  </si>
  <si>
    <t>Veľkorozmerné skúšky</t>
  </si>
  <si>
    <t>Expertíza</t>
  </si>
  <si>
    <t>Dexia Banka Žilina</t>
  </si>
  <si>
    <t>Prieskum podložia</t>
  </si>
  <si>
    <t>Doprastav Bratislava</t>
  </si>
  <si>
    <t>Statická a zaťaž.skúška</t>
  </si>
  <si>
    <t>Doprastav Zvolen</t>
  </si>
  <si>
    <t>Statická a zaťaž. skúška</t>
  </si>
  <si>
    <t xml:space="preserve">Doprastav Žilina </t>
  </si>
  <si>
    <t>Monitoring</t>
  </si>
  <si>
    <t>Projekt</t>
  </si>
  <si>
    <t>DT Vyhybkárna Prostějov</t>
  </si>
  <si>
    <t>Dzurňák Tomáš Košice</t>
  </si>
  <si>
    <t>Skúšky zákl. škáry stožiarov</t>
  </si>
  <si>
    <t>ELZA Bratislava</t>
  </si>
  <si>
    <t>Laboratórne skúšky</t>
  </si>
  <si>
    <t>Eurovia Bratislava</t>
  </si>
  <si>
    <t>Dopravný prieskum</t>
  </si>
  <si>
    <t>Geoconsult Bratislava</t>
  </si>
  <si>
    <t>R3 Tvrdošín - dopravná štúdia</t>
  </si>
  <si>
    <t>Inž.-geologický prieskum</t>
  </si>
  <si>
    <t>Geofos Žilina</t>
  </si>
  <si>
    <t>Terénne práce</t>
  </si>
  <si>
    <t>HF STEEL Nitra</t>
  </si>
  <si>
    <t>IS Košice</t>
  </si>
  <si>
    <t>Konferencia CS</t>
  </si>
  <si>
    <t>Katedra CS</t>
  </si>
  <si>
    <t>Výskum</t>
  </si>
  <si>
    <t>Kvalitest B.Bystrica</t>
  </si>
  <si>
    <t>Projektová dokumentácia</t>
  </si>
  <si>
    <t>Mesto Námestovo</t>
  </si>
  <si>
    <t>Mesto Prešov</t>
  </si>
  <si>
    <t>Geodetické merania</t>
  </si>
  <si>
    <t xml:space="preserve">Mesto Rajec </t>
  </si>
  <si>
    <t>Mesto Žilina</t>
  </si>
  <si>
    <t>Technická štúdia</t>
  </si>
  <si>
    <t>Dopravno-inž.analýza</t>
  </si>
  <si>
    <t>NDS Bratislava</t>
  </si>
  <si>
    <t>Etapové merania</t>
  </si>
  <si>
    <t>Probugas Bratislava</t>
  </si>
  <si>
    <t>Modernizácia trate Žilina-Košice</t>
  </si>
  <si>
    <t>RemingConsult Bratislava</t>
  </si>
  <si>
    <t>Modernizácia žst. Žilina-Košice</t>
  </si>
  <si>
    <t>Rímsko-kat.cirkev Sp.Pod.</t>
  </si>
  <si>
    <t>SHP Nitra</t>
  </si>
  <si>
    <t>SHP SK Nitra</t>
  </si>
  <si>
    <t>Šmykové parametre</t>
  </si>
  <si>
    <t>SIR CONTEC N.Dubnica</t>
  </si>
  <si>
    <t>Využitie georadaru pre účely SAV</t>
  </si>
  <si>
    <t>SSC Bratislava</t>
  </si>
  <si>
    <t>Prevzatie EN ISO 13473-5</t>
  </si>
  <si>
    <t>Technické podmienky</t>
  </si>
  <si>
    <t>Preklad normy NN 130-36-1</t>
  </si>
  <si>
    <t>Revízia TKP</t>
  </si>
  <si>
    <t>Kalibrácia prístrojov</t>
  </si>
  <si>
    <t>Stabil Budatín</t>
  </si>
  <si>
    <t>Strabag Nitra</t>
  </si>
  <si>
    <t>Norma</t>
  </si>
  <si>
    <t>SÚTN Bratislava</t>
  </si>
  <si>
    <t>Merania - Okoličné</t>
  </si>
  <si>
    <t>ŠGÚDŠ Bratislava</t>
  </si>
  <si>
    <t>Interiérový profil spoločnosti</t>
  </si>
  <si>
    <t>TPC Group Žilina</t>
  </si>
  <si>
    <t>Váhostav Žilina</t>
  </si>
  <si>
    <t>Optimalizácia návrhu asfaltovej vozorky</t>
  </si>
  <si>
    <t>Valbek Bratislava</t>
  </si>
  <si>
    <t>Vplyv stavby na životné prostredie</t>
  </si>
  <si>
    <t>Vypracovanie príručky</t>
  </si>
  <si>
    <t>VÚD Žilina</t>
  </si>
  <si>
    <t>Školenie HDM 4</t>
  </si>
  <si>
    <t>Woonerf Nitra</t>
  </si>
  <si>
    <t>Statické penetračné sondy</t>
  </si>
  <si>
    <t>ZSNP Žiar nad Hronom</t>
  </si>
  <si>
    <t>ŽSR Bratislava</t>
  </si>
  <si>
    <t>ŽU Žilina</t>
  </si>
  <si>
    <t>Kurz matematiky pre študentov iných fakúlt ŽU</t>
  </si>
  <si>
    <t>účastníci kurzu</t>
  </si>
  <si>
    <t>Prípravný kurz študentov na prijímacie pohovory</t>
  </si>
  <si>
    <t>Vystúpenie súboru OMNIA na Staromestských slávnostiach</t>
  </si>
  <si>
    <t>PROJEKTY ŠTRUKTURÁLNYCH FONDOV</t>
  </si>
  <si>
    <t>Spolufinancovanie</t>
  </si>
  <si>
    <t>1.</t>
  </si>
  <si>
    <t xml:space="preserve">Škola </t>
  </si>
  <si>
    <t>ITMS 26250120009 Komplexná modernizácia ŽU</t>
  </si>
  <si>
    <t>MŠVVaŠ SR</t>
  </si>
  <si>
    <t>2.</t>
  </si>
  <si>
    <t>ITMS 26250120009 Modernizácia infraštruktúry ŽU so zameraním na IKT</t>
  </si>
  <si>
    <t>3.</t>
  </si>
  <si>
    <t xml:space="preserve">SjF </t>
  </si>
  <si>
    <t>ITMS 26220220009  Inteligentný modulárny systém kontroly kvality súčiastok - InMoSysQC</t>
  </si>
  <si>
    <t>4.</t>
  </si>
  <si>
    <t xml:space="preserve"> ITMS 26220220011 RAILBCOT- skúšobný stav brzdných komponentov koľajových vozidiel</t>
  </si>
  <si>
    <t>5.</t>
  </si>
  <si>
    <t>ITMS 26220220011 ProHispeB - prototyp nápravového telematického ložiska pre vysoké rýchlosti</t>
  </si>
  <si>
    <t>6.</t>
  </si>
  <si>
    <t>Vývoj prototypov paralelných kinematických štruktúr pre aplikácie v oblasti výrobných strojov a robotov</t>
  </si>
  <si>
    <t>7.</t>
  </si>
  <si>
    <t>ITMS 26220220046 Zariadenia na výrobu prototypových súčastí odlievaním na počítačovo riadenej báze</t>
  </si>
  <si>
    <t>8.</t>
  </si>
  <si>
    <t xml:space="preserve"> ITMS 26220220048 Unikátne zariadenie pre hodnotenie tribokoróznych vlastností povrchov strojných súčastí</t>
  </si>
  <si>
    <t>9.</t>
  </si>
  <si>
    <t>ITMS 26220220049 Vývoj modulárnych robotických systémov VMROS</t>
  </si>
  <si>
    <t>10.</t>
  </si>
  <si>
    <t>ITMS 26220220057 Zariadenia na využitie nízkotepelného geotermálneho tepla bez núteného obehu tepel.nosiča v hlbokom vrte</t>
  </si>
  <si>
    <t>11.</t>
  </si>
  <si>
    <t xml:space="preserve">FPEDAS </t>
  </si>
  <si>
    <t>ITMS 26220220057 Prenos inovatívnych poznatkov a technológií v logistických a dopravných procesoch</t>
  </si>
  <si>
    <t>12.</t>
  </si>
  <si>
    <t>ITMS 26220220007 Dobudovanie prototypu simulátora lodnej dopravy</t>
  </si>
  <si>
    <t>13.</t>
  </si>
  <si>
    <t xml:space="preserve"> ITMS 26220220010 Implementácia vedecko-výskumných poznatkov do leteckej dopravy</t>
  </si>
  <si>
    <t>14.</t>
  </si>
  <si>
    <t xml:space="preserve">SvF </t>
  </si>
  <si>
    <t>ITMS 26220120027 Centrum excelentnosti pre dopravné staviteľstvo</t>
  </si>
  <si>
    <t>15.</t>
  </si>
  <si>
    <t>ITMS 26220120003 Centrum excelentnosti výkonových elektronických systémov a materiálov pre ich komponenty</t>
  </si>
  <si>
    <t>16.</t>
  </si>
  <si>
    <t>ITMS 22420320001 Medzinárodná mobilná televízia v systéme DVB-H</t>
  </si>
  <si>
    <t>MVRR SR</t>
  </si>
  <si>
    <t>17.</t>
  </si>
  <si>
    <t xml:space="preserve">FRI </t>
  </si>
  <si>
    <t>ITMS 26220120028 Centrum excelentnosti pre systémy a služby inteligentnej dopravy II.</t>
  </si>
  <si>
    <t>18.</t>
  </si>
  <si>
    <t>OV</t>
  </si>
  <si>
    <t>ITMS 26110230005 Flexibilné a atraktívne štúdium na ŽU</t>
  </si>
  <si>
    <t>19.</t>
  </si>
  <si>
    <t>20.</t>
  </si>
  <si>
    <t>Fyzický</t>
  </si>
  <si>
    <t>počet</t>
  </si>
  <si>
    <t>Programy Európs. spoločenstva *</t>
  </si>
  <si>
    <t>Národný štipendijný program</t>
  </si>
  <si>
    <t>CEEPUS</t>
  </si>
  <si>
    <t>Iné programy (NIL,...)</t>
  </si>
  <si>
    <t>vyslaní</t>
  </si>
  <si>
    <t xml:space="preserve">Fyzický počet </t>
  </si>
  <si>
    <t>VÚVB</t>
  </si>
  <si>
    <t>prijatí</t>
  </si>
  <si>
    <t>Tabuľka č.6: Prehľad akademických mobilít - študenti v akademickom roku 2009/2010</t>
  </si>
  <si>
    <t>2008/2009</t>
  </si>
  <si>
    <t>Vyslania</t>
  </si>
  <si>
    <t>Prijatia</t>
  </si>
  <si>
    <t>Počet osobomes.</t>
  </si>
  <si>
    <t>FPV (FHV)</t>
  </si>
  <si>
    <t>ÚKaI</t>
  </si>
  <si>
    <t>Tabuľka č.11: Prehľad akademických mobilít - zamestnanci v akademickom roku 2009/2010</t>
  </si>
  <si>
    <t xml:space="preserve">CETRA </t>
  </si>
  <si>
    <t>Rektorát</t>
  </si>
  <si>
    <t>Počet osobodní</t>
  </si>
  <si>
    <t>Forma štúdia</t>
  </si>
  <si>
    <t>Počet študentov</t>
  </si>
  <si>
    <t>Počty študentov</t>
  </si>
  <si>
    <t>Počet žiadostí o zníženie školného</t>
  </si>
  <si>
    <t>Počet žiadostí o odpustenie školného</t>
  </si>
  <si>
    <t>z toho počet študentov</t>
  </si>
  <si>
    <t>stupeň</t>
  </si>
  <si>
    <t>ktorým vznikla v ak. roku 2009/2010 povinnosť uhradiť školné</t>
  </si>
  <si>
    <t>ktorým vznikla povinnosť uhradiť školné v externej forme</t>
  </si>
  <si>
    <t>ktorým vznikla povinnosť uhradiť školné za prekročenie štandardnej dĺžky štúdia</t>
  </si>
  <si>
    <t>cudzincov, ktorí uhrádzajú školné</t>
  </si>
  <si>
    <t>ktorým bolo školné odpustené</t>
  </si>
  <si>
    <t>ktorým bolo školné znížené</t>
  </si>
  <si>
    <t>denná forma</t>
  </si>
  <si>
    <t>spolu denná forma</t>
  </si>
  <si>
    <t>externá forma</t>
  </si>
  <si>
    <t>spolu externá forma</t>
  </si>
  <si>
    <t>spolu denná a externá forma</t>
  </si>
  <si>
    <t>Umelecká prednáška</t>
  </si>
  <si>
    <t>doc. PhDr. R. Beličová, PhD.</t>
  </si>
  <si>
    <t>Zvuk z pohľadu zvukového majstra</t>
  </si>
  <si>
    <t>Katedra hudby FHV</t>
  </si>
  <si>
    <t>Koncert</t>
  </si>
  <si>
    <t>doc. Mgr. art. V. Kelly, ArtD.</t>
  </si>
  <si>
    <t>Akademický koncert</t>
  </si>
  <si>
    <t>Koncertná sála FHV</t>
  </si>
  <si>
    <t>Interný koncert</t>
  </si>
  <si>
    <t>Mgr. M. Hottmar, PhD.</t>
  </si>
  <si>
    <t>Koncert starej hudby</t>
  </si>
  <si>
    <t>Stará radnica mesta Žiliny</t>
  </si>
  <si>
    <t>Práca so zvukom v kompozíciách 20. a 21. storočia Katedra hudby FHV 22. 11. 2011</t>
  </si>
  <si>
    <t>Umelecký workshop</t>
  </si>
  <si>
    <t>Kreatívny tréning - hudba I.</t>
  </si>
  <si>
    <t>ZUŠ L. Árvaya Žilina</t>
  </si>
  <si>
    <t>MgA. E. Sadloňová, PhD.</t>
  </si>
  <si>
    <t>Interný koncert I.</t>
  </si>
  <si>
    <t>Mgr. art. J. Ruttkay, Ph.D.</t>
  </si>
  <si>
    <t>Interný koncert II.</t>
  </si>
  <si>
    <t>Mgr. art. P. Jabbour, PhD.</t>
  </si>
  <si>
    <t>Vianočný koncert pedagógov</t>
  </si>
  <si>
    <t>Sklenená harmonika (Glass armonica)</t>
  </si>
  <si>
    <t>Kreatívny tréning - hudba III.</t>
  </si>
  <si>
    <t>Historické basetové rohy</t>
  </si>
  <si>
    <t>Lotz trio</t>
  </si>
  <si>
    <t>Komorný koncert</t>
  </si>
  <si>
    <t>Operný koncert</t>
  </si>
  <si>
    <t>PhDr. T. Ladiverová</t>
  </si>
  <si>
    <t>T. Babjaková a D. Buranovský</t>
  </si>
  <si>
    <t>Mgr. art. M. Bažíková</t>
  </si>
  <si>
    <t>Koncert speváckeho zboru OMNIA</t>
  </si>
  <si>
    <t>Staromestské slávnosti</t>
  </si>
  <si>
    <t>Kultúrny dom ZA - Závodie</t>
  </si>
  <si>
    <t>ZŠ Jahodnícka Martin</t>
  </si>
  <si>
    <t>Festival Baška ČR</t>
  </si>
  <si>
    <t>Festival Ślemień Poľsko</t>
  </si>
  <si>
    <t>Inaugurácia rektory ŽU</t>
  </si>
  <si>
    <t>Festival Voce Magna Žilina</t>
  </si>
  <si>
    <t>Festival Cantate Barcelona</t>
  </si>
  <si>
    <t>13.-19.10.2010</t>
  </si>
  <si>
    <t>ZŠ Žilina - Trnové</t>
  </si>
  <si>
    <t>Turzo Tour Bytča</t>
  </si>
  <si>
    <t>Kostol Za - Vlčince</t>
  </si>
  <si>
    <t>Festival starej hudby Žilina</t>
  </si>
  <si>
    <t>Výskumný ústav vysokohorskej biológie - unikátne pracovisko v Západných Karpatoch</t>
  </si>
  <si>
    <t>FM EHP a NFM</t>
  </si>
  <si>
    <t>Letná škola vysokohorskej biológie</t>
  </si>
  <si>
    <t>fond NIL</t>
  </si>
  <si>
    <t>WTSL.02.03.00-82-013/08 CITNET Cezhraničná Poľsko-slovenská inovačná a technologická sieť</t>
  </si>
  <si>
    <t>MPaRV SR</t>
  </si>
  <si>
    <t>7. RP, CERIM-Central Europe Research to Innovation Models</t>
  </si>
  <si>
    <t>ODBORNÉ VYJADRENIA</t>
  </si>
  <si>
    <t>ÚSI</t>
  </si>
  <si>
    <t>Odborné vyjadrenie</t>
  </si>
  <si>
    <t>OR PZ Bratislava II</t>
  </si>
  <si>
    <t>OR PZ Trenčín</t>
  </si>
  <si>
    <t>OR PZ Michalovce</t>
  </si>
  <si>
    <t>Okresný súd Čadca</t>
  </si>
  <si>
    <t>Okresná prokuratúra Žilina</t>
  </si>
  <si>
    <t>1/2010</t>
  </si>
  <si>
    <t xml:space="preserve">Znalecký posudok </t>
  </si>
  <si>
    <t>Okresný súd Prievidza</t>
  </si>
  <si>
    <t>2/2010</t>
  </si>
  <si>
    <t>KR PZ Banská Bystrica</t>
  </si>
  <si>
    <t>3/2010</t>
  </si>
  <si>
    <t>OR OPZ Levice</t>
  </si>
  <si>
    <t>4/2010</t>
  </si>
  <si>
    <t>Okresný súd Prešov</t>
  </si>
  <si>
    <t>5/2010</t>
  </si>
  <si>
    <t>6/2010</t>
  </si>
  <si>
    <t>Okresný súd Trenčín</t>
  </si>
  <si>
    <t>9/2010</t>
  </si>
  <si>
    <t>OR PZ Nitra</t>
  </si>
  <si>
    <t>ODI Pezinok</t>
  </si>
  <si>
    <t>11/2010</t>
  </si>
  <si>
    <t>OR PZ Košice</t>
  </si>
  <si>
    <t>13/2010</t>
  </si>
  <si>
    <t>Okresný súd Spišská Nová Ves</t>
  </si>
  <si>
    <t>14/2010</t>
  </si>
  <si>
    <t>OR PZ Považská Bystrica</t>
  </si>
  <si>
    <t>15/2010</t>
  </si>
  <si>
    <t>Okresný súd Košice II</t>
  </si>
  <si>
    <t>16/2010</t>
  </si>
  <si>
    <t>Okresný súd Levice</t>
  </si>
  <si>
    <t>17/2010</t>
  </si>
  <si>
    <t>OR PZ Žiar nad Hronom</t>
  </si>
  <si>
    <t>19/2010</t>
  </si>
  <si>
    <t>Okresný súd Žilina</t>
  </si>
  <si>
    <t>20/2010</t>
  </si>
  <si>
    <t>OR PZ Bratislava III</t>
  </si>
  <si>
    <t>22/2010</t>
  </si>
  <si>
    <t>23/2010</t>
  </si>
  <si>
    <t>OR PZ Galanta</t>
  </si>
  <si>
    <t>24/2010</t>
  </si>
  <si>
    <t>26/2010</t>
  </si>
  <si>
    <t>MV SR Košice</t>
  </si>
  <si>
    <t>27/2010</t>
  </si>
  <si>
    <t>OR PZ Levice</t>
  </si>
  <si>
    <t>28/2010</t>
  </si>
  <si>
    <t>30/2010</t>
  </si>
  <si>
    <t>31/2010</t>
  </si>
  <si>
    <t>OR PZ Trnava</t>
  </si>
  <si>
    <t>37/2010</t>
  </si>
  <si>
    <t>40/2010</t>
  </si>
  <si>
    <t>Prezídium PZ OBK Stred</t>
  </si>
  <si>
    <t>44/2010</t>
  </si>
  <si>
    <t>45/2010</t>
  </si>
  <si>
    <t>Okresný súd Bardejov</t>
  </si>
  <si>
    <t>46/2010</t>
  </si>
  <si>
    <t>OR PZ Prievidza</t>
  </si>
  <si>
    <t>47/2010</t>
  </si>
  <si>
    <t>OR PZ Zvolen</t>
  </si>
  <si>
    <t>48/2010</t>
  </si>
  <si>
    <t>KR PZ Prešov</t>
  </si>
  <si>
    <t>49/2010</t>
  </si>
  <si>
    <t>Okresný súd Banská Bystrica</t>
  </si>
  <si>
    <t>50/2010</t>
  </si>
  <si>
    <t>OR PZ Banská Bystrica</t>
  </si>
  <si>
    <t>51/2010</t>
  </si>
  <si>
    <t>54/2010</t>
  </si>
  <si>
    <t>Obvodní sou Praha 2</t>
  </si>
  <si>
    <t>55/2010</t>
  </si>
  <si>
    <t>57/2010</t>
  </si>
  <si>
    <t>Okresný súd Trnava</t>
  </si>
  <si>
    <t>58/2010</t>
  </si>
  <si>
    <t>61/2010</t>
  </si>
  <si>
    <t>Okresný súd Martin</t>
  </si>
  <si>
    <t>63/2010</t>
  </si>
  <si>
    <t>KR PZ Žilina</t>
  </si>
  <si>
    <t>67/2010</t>
  </si>
  <si>
    <t>Okresný súd Bratislava I</t>
  </si>
  <si>
    <t>68/2010</t>
  </si>
  <si>
    <t>OR PZ Pezinok</t>
  </si>
  <si>
    <t>70/2010</t>
  </si>
  <si>
    <t>71/2010</t>
  </si>
  <si>
    <t>74/2010</t>
  </si>
  <si>
    <t>Prezídium PZ Bratislava</t>
  </si>
  <si>
    <t>76/2010</t>
  </si>
  <si>
    <t>Okresný súd Humenné</t>
  </si>
  <si>
    <t>77/2010</t>
  </si>
  <si>
    <t>81/2010</t>
  </si>
  <si>
    <t>82/2010</t>
  </si>
  <si>
    <t>OR PZ Brezno</t>
  </si>
  <si>
    <t>83/2010</t>
  </si>
  <si>
    <t>OR PZ Bratislava-okolie</t>
  </si>
  <si>
    <t>85/2010</t>
  </si>
  <si>
    <t>Okresný súd Košice I</t>
  </si>
  <si>
    <t>89/2010</t>
  </si>
  <si>
    <t>90/2010</t>
  </si>
  <si>
    <t>96/2010</t>
  </si>
  <si>
    <t>99/2010</t>
  </si>
  <si>
    <t>100/2010</t>
  </si>
  <si>
    <t>Okresný súd Piešťany</t>
  </si>
  <si>
    <t>103/2010</t>
  </si>
  <si>
    <t>Okresný súd Bratislava</t>
  </si>
  <si>
    <t>107/2010</t>
  </si>
  <si>
    <t>Okr. súd Dunajská Streda</t>
  </si>
  <si>
    <t>109/2010</t>
  </si>
  <si>
    <t>Okr. súd Košice-okolie</t>
  </si>
  <si>
    <t>110/2010</t>
  </si>
  <si>
    <t>OR PZ Komárno</t>
  </si>
  <si>
    <t>111/2010</t>
  </si>
  <si>
    <t>112/2010</t>
  </si>
  <si>
    <t>MV SR Banská Bystrica</t>
  </si>
  <si>
    <t>116/2010</t>
  </si>
  <si>
    <t>118/2010</t>
  </si>
  <si>
    <t>OR PZ Bratislava I</t>
  </si>
  <si>
    <t>121/2010</t>
  </si>
  <si>
    <t>122/2010</t>
  </si>
  <si>
    <t>123/2010</t>
  </si>
  <si>
    <t>124/2010</t>
  </si>
  <si>
    <t>125/2010</t>
  </si>
  <si>
    <t>Okresný súd Nové Mesto n/ Váhom</t>
  </si>
  <si>
    <t>128/2010</t>
  </si>
  <si>
    <t>129/2010</t>
  </si>
  <si>
    <t>Prezídium PZ Košice</t>
  </si>
  <si>
    <t>130/2010</t>
  </si>
  <si>
    <t>131/2010</t>
  </si>
  <si>
    <t>132/2010</t>
  </si>
  <si>
    <t>OR PZ Žilina</t>
  </si>
  <si>
    <t>134/2010</t>
  </si>
  <si>
    <t>135/2010</t>
  </si>
  <si>
    <t>141/2010</t>
  </si>
  <si>
    <t>143/2010</t>
  </si>
  <si>
    <t>Okresný súd Trebišov</t>
  </si>
  <si>
    <t>146/2010</t>
  </si>
  <si>
    <t>148/2010</t>
  </si>
  <si>
    <t>150/2010</t>
  </si>
  <si>
    <t>151/2010</t>
  </si>
  <si>
    <t>154/2010</t>
  </si>
  <si>
    <t>OO PZ Liptovský Hrádok</t>
  </si>
  <si>
    <t>155/2010</t>
  </si>
  <si>
    <t>156/2010</t>
  </si>
  <si>
    <t>157/2010</t>
  </si>
  <si>
    <t>158/2010</t>
  </si>
  <si>
    <t>159/2010</t>
  </si>
  <si>
    <t>OR PZ Poprad</t>
  </si>
  <si>
    <t>160/2010</t>
  </si>
  <si>
    <t>162/2010</t>
  </si>
  <si>
    <t>Okresný súd Michalovce</t>
  </si>
  <si>
    <t>163/2010</t>
  </si>
  <si>
    <t>166/2010</t>
  </si>
  <si>
    <t>169/2010</t>
  </si>
  <si>
    <t>KR PZ Košice</t>
  </si>
  <si>
    <t>170/2010</t>
  </si>
  <si>
    <t>Okresný súd Malacky</t>
  </si>
  <si>
    <t>172/2010</t>
  </si>
  <si>
    <t>174/2010</t>
  </si>
  <si>
    <t>Okresný súd  Dolný Kubín</t>
  </si>
  <si>
    <t>176/2010</t>
  </si>
  <si>
    <t>181/2010</t>
  </si>
  <si>
    <t>Okresný súd Senica</t>
  </si>
  <si>
    <t>183/2010</t>
  </si>
  <si>
    <t>185/2010</t>
  </si>
  <si>
    <t>188/2010</t>
  </si>
  <si>
    <t>189/2010</t>
  </si>
  <si>
    <t>190/2010</t>
  </si>
  <si>
    <t>195/2010</t>
  </si>
  <si>
    <t>196/2010</t>
  </si>
  <si>
    <t>199/2010</t>
  </si>
  <si>
    <t>Okresný súd Partizánske</t>
  </si>
  <si>
    <t>201/2010</t>
  </si>
  <si>
    <t>202/2010</t>
  </si>
  <si>
    <t>203/2010</t>
  </si>
  <si>
    <t>205/2010</t>
  </si>
  <si>
    <t>206/2010</t>
  </si>
  <si>
    <t>208/2010</t>
  </si>
  <si>
    <t>209/2010</t>
  </si>
  <si>
    <t>211/2010</t>
  </si>
  <si>
    <t>Okresný súd Nitra</t>
  </si>
  <si>
    <t>213/2010</t>
  </si>
  <si>
    <t>Okr.súd Banská Bystrica</t>
  </si>
  <si>
    <t>216/2010</t>
  </si>
  <si>
    <t>217/2010</t>
  </si>
  <si>
    <t>OR PZ Nové Zámky</t>
  </si>
  <si>
    <t>218/2010</t>
  </si>
  <si>
    <t>Okresný súd Pezinok</t>
  </si>
  <si>
    <t>219/2010</t>
  </si>
  <si>
    <t>221/2010</t>
  </si>
  <si>
    <t>222/2010</t>
  </si>
  <si>
    <t>Okresný súd Košice-okolie</t>
  </si>
  <si>
    <t>225/2010</t>
  </si>
  <si>
    <t>Železničná polícia Nové Zámky</t>
  </si>
  <si>
    <t>233/2010</t>
  </si>
  <si>
    <t>234/2010</t>
  </si>
  <si>
    <t>235/2010</t>
  </si>
  <si>
    <t>236/2010</t>
  </si>
  <si>
    <t>OR PZ Senica</t>
  </si>
  <si>
    <t>237/2010</t>
  </si>
  <si>
    <t>241/2010</t>
  </si>
  <si>
    <t>243/2010</t>
  </si>
  <si>
    <t>245/2010</t>
  </si>
  <si>
    <t>248/2010</t>
  </si>
  <si>
    <t>251/2010</t>
  </si>
  <si>
    <t>Okresný súd Bratislava III</t>
  </si>
  <si>
    <t>253/2010</t>
  </si>
  <si>
    <t>262/2010</t>
  </si>
  <si>
    <t>263/2010</t>
  </si>
  <si>
    <t>Prezídium PZ Banská Bystrica</t>
  </si>
  <si>
    <t>265/2010</t>
  </si>
  <si>
    <t>266/2010</t>
  </si>
  <si>
    <t>OR PZ Prešov</t>
  </si>
  <si>
    <t>267/2010</t>
  </si>
  <si>
    <t>269/2010</t>
  </si>
  <si>
    <t>272/2010</t>
  </si>
  <si>
    <t>278/2010</t>
  </si>
  <si>
    <t>280/2010</t>
  </si>
  <si>
    <t>283/2010</t>
  </si>
  <si>
    <t>285/2010</t>
  </si>
  <si>
    <t>Okresný súd Lučenec</t>
  </si>
  <si>
    <t>286/2010</t>
  </si>
  <si>
    <t>287/2010</t>
  </si>
  <si>
    <t>294/2010</t>
  </si>
  <si>
    <t>296/2010</t>
  </si>
  <si>
    <t>Okresný súd Galanta</t>
  </si>
  <si>
    <t>297/2010</t>
  </si>
  <si>
    <t>OR PZ Bratislava IV</t>
  </si>
  <si>
    <t>300/2010</t>
  </si>
  <si>
    <t>Okresný súd Topoľčany</t>
  </si>
  <si>
    <t>301/2010</t>
  </si>
  <si>
    <t>303/2010</t>
  </si>
  <si>
    <t>305/2010</t>
  </si>
  <si>
    <t>Okresnýsúd Košice II</t>
  </si>
  <si>
    <t>306/2010</t>
  </si>
  <si>
    <t>307/2010</t>
  </si>
  <si>
    <t>312/2010</t>
  </si>
  <si>
    <t>314/2010</t>
  </si>
  <si>
    <t>OR PZ Košice juh</t>
  </si>
  <si>
    <t>315/2010</t>
  </si>
  <si>
    <t>316/2010</t>
  </si>
  <si>
    <t>OR OZ Bratislava II</t>
  </si>
  <si>
    <t>317/2010</t>
  </si>
  <si>
    <t>318/2010</t>
  </si>
  <si>
    <t>319/2010</t>
  </si>
  <si>
    <t>320/2010</t>
  </si>
  <si>
    <t>Okr. súd Ružomberok</t>
  </si>
  <si>
    <t>321/2010</t>
  </si>
  <si>
    <t>322/2010</t>
  </si>
  <si>
    <t>Okresný súd Zvolen</t>
  </si>
  <si>
    <t>328/2010</t>
  </si>
  <si>
    <t>329/2010</t>
  </si>
  <si>
    <t>330/2010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</si>
</sst>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9">
    <font>
      <sz val="12"/>
      <name val="Times New Roman"/>
      <charset val="238"/>
    </font>
    <font>
      <b/>
      <sz val="12"/>
      <name val="Times New Roman"/>
      <family val="1"/>
      <charset val="238"/>
    </font>
    <font>
      <sz val="8"/>
      <name val="Times New Roman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</font>
    <font>
      <sz val="11.5"/>
      <name val="Times New Roman"/>
      <family val="1"/>
      <charset val="238"/>
    </font>
    <font>
      <sz val="48"/>
      <name val="Times New Roman"/>
      <family val="1"/>
      <charset val="238"/>
    </font>
    <font>
      <sz val="10"/>
      <name val="Times New Roman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NewRomanPSMT"/>
    </font>
    <font>
      <b/>
      <sz val="14"/>
      <name val="Arial"/>
      <charset val="238"/>
    </font>
    <font>
      <sz val="9"/>
      <name val="Times New Roman"/>
      <family val="2"/>
      <charset val="238"/>
    </font>
    <font>
      <sz val="9"/>
      <color indexed="8"/>
      <name val="Times New Roman"/>
      <family val="2"/>
      <charset val="238"/>
    </font>
    <font>
      <sz val="10"/>
      <name val="Arial CE"/>
      <charset val="238"/>
    </font>
    <font>
      <sz val="9"/>
      <name val="Arial"/>
      <charset val="238"/>
    </font>
    <font>
      <sz val="8"/>
      <name val="Arial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sz val="11"/>
      <name val="Arial Narrow"/>
      <family val="2"/>
      <charset val="238"/>
    </font>
    <font>
      <sz val="10"/>
      <color rgb="FF000000"/>
      <name val="Times New Roman"/>
      <family val="1"/>
      <charset val="238"/>
    </font>
    <font>
      <b/>
      <sz val="16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8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40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  <xf numFmtId="0" fontId="0" fillId="0" borderId="1" xfId="0" applyBorder="1" applyAlignme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/>
    <xf numFmtId="0" fontId="0" fillId="0" borderId="0" xfId="0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0" xfId="0" applyAlignment="1">
      <alignment vertical="center"/>
    </xf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1" xfId="0" applyFill="1" applyBorder="1" applyAlignment="1"/>
    <xf numFmtId="164" fontId="0" fillId="0" borderId="1" xfId="0" applyNumberFormat="1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textRotation="90" wrapText="1"/>
    </xf>
    <xf numFmtId="0" fontId="6" fillId="0" borderId="6" xfId="0" applyFont="1" applyBorder="1"/>
    <xf numFmtId="0" fontId="6" fillId="0" borderId="7" xfId="0" applyFont="1" applyBorder="1" applyAlignment="1">
      <alignment textRotation="90" wrapText="1"/>
    </xf>
    <xf numFmtId="0" fontId="6" fillId="0" borderId="8" xfId="0" applyFont="1" applyBorder="1" applyAlignment="1">
      <alignment textRotation="90" wrapText="1"/>
    </xf>
    <xf numFmtId="0" fontId="0" fillId="0" borderId="7" xfId="0" applyBorder="1"/>
    <xf numFmtId="0" fontId="0" fillId="0" borderId="8" xfId="0" applyBorder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4" fontId="0" fillId="0" borderId="1" xfId="0" applyNumberFormat="1" applyBorder="1"/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0" fillId="0" borderId="3" xfId="0" applyFill="1" applyBorder="1"/>
    <xf numFmtId="0" fontId="0" fillId="0" borderId="3" xfId="0" applyFill="1" applyBorder="1" applyAlignment="1"/>
    <xf numFmtId="0" fontId="0" fillId="0" borderId="1" xfId="0" applyFill="1" applyBorder="1"/>
    <xf numFmtId="0" fontId="0" fillId="0" borderId="3" xfId="0" applyBorder="1"/>
    <xf numFmtId="14" fontId="0" fillId="0" borderId="3" xfId="0" applyNumberFormat="1" applyBorder="1"/>
    <xf numFmtId="0" fontId="8" fillId="0" borderId="9" xfId="0" applyFont="1" applyBorder="1" applyAlignment="1">
      <alignment horizontal="center" vertical="center" wrapText="1"/>
    </xf>
    <xf numFmtId="0" fontId="0" fillId="0" borderId="6" xfId="0" applyBorder="1"/>
    <xf numFmtId="0" fontId="0" fillId="0" borderId="10" xfId="0" applyBorder="1"/>
    <xf numFmtId="0" fontId="14" fillId="0" borderId="1" xfId="0" applyFont="1" applyBorder="1" applyAlignment="1">
      <alignment wrapText="1"/>
    </xf>
    <xf numFmtId="0" fontId="15" fillId="0" borderId="1" xfId="0" applyFont="1" applyBorder="1"/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0" xfId="0" applyFont="1"/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/>
    <xf numFmtId="3" fontId="16" fillId="0" borderId="1" xfId="0" applyNumberFormat="1" applyFont="1" applyBorder="1"/>
    <xf numFmtId="4" fontId="16" fillId="0" borderId="1" xfId="0" applyNumberFormat="1" applyFont="1" applyBorder="1"/>
    <xf numFmtId="0" fontId="16" fillId="0" borderId="1" xfId="0" applyFont="1" applyBorder="1" applyAlignment="1">
      <alignment horizontal="right"/>
    </xf>
    <xf numFmtId="3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33" fillId="0" borderId="1" xfId="0" applyFont="1" applyBorder="1"/>
    <xf numFmtId="0" fontId="14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0" fillId="0" borderId="24" xfId="0" applyBorder="1"/>
    <xf numFmtId="0" fontId="6" fillId="0" borderId="5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24" xfId="0" applyBorder="1" applyAlignment="1"/>
    <xf numFmtId="0" fontId="0" fillId="0" borderId="25" xfId="0" applyBorder="1"/>
    <xf numFmtId="0" fontId="1" fillId="0" borderId="0" xfId="0" applyFont="1"/>
    <xf numFmtId="14" fontId="0" fillId="0" borderId="1" xfId="0" applyNumberFormat="1" applyFill="1" applyBorder="1"/>
    <xf numFmtId="0" fontId="6" fillId="0" borderId="1" xfId="0" applyFont="1" applyFill="1" applyBorder="1"/>
    <xf numFmtId="0" fontId="0" fillId="0" borderId="1" xfId="0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/>
    </xf>
    <xf numFmtId="1" fontId="20" fillId="2" borderId="6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19" fillId="2" borderId="26" xfId="0" applyFont="1" applyFill="1" applyBorder="1" applyAlignment="1">
      <alignment horizontal="center" vertical="center" wrapText="1"/>
    </xf>
    <xf numFmtId="1" fontId="17" fillId="2" borderId="10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1" fontId="20" fillId="2" borderId="9" xfId="0" applyNumberFormat="1" applyFont="1" applyFill="1" applyBorder="1" applyAlignment="1">
      <alignment horizontal="right" wrapText="1"/>
    </xf>
    <xf numFmtId="0" fontId="0" fillId="2" borderId="27" xfId="0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right" wrapText="1"/>
    </xf>
    <xf numFmtId="4" fontId="20" fillId="0" borderId="1" xfId="0" applyNumberFormat="1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1" fontId="17" fillId="0" borderId="1" xfId="0" applyNumberFormat="1" applyFont="1" applyBorder="1"/>
    <xf numFmtId="0" fontId="20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wrapText="1"/>
    </xf>
    <xf numFmtId="1" fontId="20" fillId="0" borderId="1" xfId="0" applyNumberFormat="1" applyFont="1" applyFill="1" applyBorder="1" applyAlignment="1">
      <alignment horizontal="right" wrapText="1"/>
    </xf>
    <xf numFmtId="4" fontId="20" fillId="0" borderId="1" xfId="0" applyNumberFormat="1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wrapText="1"/>
    </xf>
    <xf numFmtId="1" fontId="22" fillId="0" borderId="1" xfId="0" applyNumberFormat="1" applyFont="1" applyBorder="1" applyAlignment="1">
      <alignment horizontal="right" wrapText="1"/>
    </xf>
    <xf numFmtId="0" fontId="20" fillId="0" borderId="1" xfId="0" applyFont="1" applyBorder="1" applyAlignment="1">
      <alignment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9" fillId="0" borderId="1" xfId="0" applyNumberFormat="1" applyFont="1" applyFill="1" applyBorder="1" applyAlignment="1">
      <alignment vertical="center" wrapText="1"/>
    </xf>
    <xf numFmtId="1" fontId="25" fillId="0" borderId="1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9" fillId="0" borderId="1" xfId="0" applyNumberFormat="1" applyFont="1" applyFill="1" applyBorder="1" applyAlignment="1">
      <alignment vertical="center" wrapText="1"/>
    </xf>
    <xf numFmtId="1" fontId="25" fillId="0" borderId="1" xfId="0" applyNumberFormat="1" applyFont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Fill="1" applyBorder="1" applyAlignment="1" applyProtection="1">
      <alignment wrapText="1"/>
      <protection locked="0"/>
    </xf>
    <xf numFmtId="49" fontId="19" fillId="0" borderId="1" xfId="0" applyNumberFormat="1" applyFont="1" applyFill="1" applyBorder="1" applyAlignment="1">
      <alignment wrapText="1"/>
    </xf>
    <xf numFmtId="1" fontId="25" fillId="0" borderId="1" xfId="0" applyNumberFormat="1" applyFont="1" applyFill="1" applyBorder="1" applyAlignment="1">
      <alignment horizontal="right" wrapText="1"/>
    </xf>
    <xf numFmtId="49" fontId="25" fillId="0" borderId="1" xfId="0" applyNumberFormat="1" applyFont="1" applyFill="1" applyBorder="1" applyAlignment="1">
      <alignment horizontal="left" wrapText="1"/>
    </xf>
    <xf numFmtId="49" fontId="20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 applyProtection="1">
      <alignment wrapText="1"/>
      <protection locked="0"/>
    </xf>
    <xf numFmtId="49" fontId="22" fillId="0" borderId="1" xfId="0" applyNumberFormat="1" applyFont="1" applyBorder="1" applyAlignment="1">
      <alignment wrapText="1"/>
    </xf>
    <xf numFmtId="49" fontId="26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7" fillId="0" borderId="1" xfId="0" applyFont="1" applyFill="1" applyBorder="1"/>
    <xf numFmtId="0" fontId="19" fillId="0" borderId="1" xfId="0" applyFont="1" applyFill="1" applyBorder="1"/>
    <xf numFmtId="0" fontId="19" fillId="0" borderId="1" xfId="0" applyFont="1" applyFill="1" applyBorder="1" applyAlignment="1">
      <alignment wrapText="1"/>
    </xf>
    <xf numFmtId="0" fontId="17" fillId="0" borderId="1" xfId="0" applyFont="1" applyBorder="1"/>
    <xf numFmtId="0" fontId="19" fillId="0" borderId="1" xfId="1" applyFont="1" applyFill="1" applyBorder="1" applyAlignment="1">
      <alignment wrapText="1"/>
    </xf>
    <xf numFmtId="0" fontId="19" fillId="0" borderId="1" xfId="0" applyFont="1" applyBorder="1"/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right"/>
    </xf>
    <xf numFmtId="1" fontId="19" fillId="0" borderId="1" xfId="0" applyNumberFormat="1" applyFont="1" applyFill="1" applyBorder="1" applyAlignment="1">
      <alignment horizontal="right" wrapText="1"/>
    </xf>
    <xf numFmtId="0" fontId="2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/>
    <xf numFmtId="0" fontId="14" fillId="0" borderId="1" xfId="1" applyFont="1" applyFill="1" applyBorder="1" applyAlignment="1">
      <alignment wrapText="1"/>
    </xf>
    <xf numFmtId="1" fontId="14" fillId="0" borderId="1" xfId="0" applyNumberFormat="1" applyFont="1" applyBorder="1"/>
    <xf numFmtId="0" fontId="14" fillId="0" borderId="1" xfId="0" applyFont="1" applyBorder="1" applyAlignment="1">
      <alignment horizontal="left" wrapText="1"/>
    </xf>
    <xf numFmtId="0" fontId="16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3" fontId="14" fillId="0" borderId="1" xfId="0" applyNumberFormat="1" applyFont="1" applyBorder="1" applyAlignment="1"/>
    <xf numFmtId="0" fontId="16" fillId="0" borderId="0" xfId="0" applyFont="1" applyBorder="1" applyAlignment="1">
      <alignment horizontal="center" vertical="center" wrapText="1"/>
    </xf>
    <xf numFmtId="0" fontId="0" fillId="2" borderId="6" xfId="0" applyFill="1" applyBorder="1"/>
    <xf numFmtId="0" fontId="0" fillId="2" borderId="2" xfId="0" applyFill="1" applyBorder="1"/>
    <xf numFmtId="0" fontId="8" fillId="3" borderId="6" xfId="0" applyFont="1" applyFill="1" applyBorder="1"/>
    <xf numFmtId="0" fontId="0" fillId="3" borderId="6" xfId="0" applyFill="1" applyBorder="1"/>
    <xf numFmtId="0" fontId="16" fillId="0" borderId="3" xfId="0" applyFont="1" applyBorder="1" applyAlignment="1">
      <alignment horizontal="center" vertical="center" wrapText="1"/>
    </xf>
    <xf numFmtId="0" fontId="0" fillId="0" borderId="16" xfId="0" applyBorder="1"/>
    <xf numFmtId="0" fontId="0" fillId="0" borderId="28" xfId="0" applyBorder="1"/>
    <xf numFmtId="0" fontId="34" fillId="0" borderId="0" xfId="0" applyFont="1"/>
    <xf numFmtId="0" fontId="30" fillId="0" borderId="0" xfId="0" applyFont="1"/>
    <xf numFmtId="0" fontId="30" fillId="0" borderId="11" xfId="0" applyFont="1" applyBorder="1"/>
    <xf numFmtId="0" fontId="30" fillId="0" borderId="16" xfId="0" applyFont="1" applyBorder="1" applyAlignment="1">
      <alignment vertical="top"/>
    </xf>
    <xf numFmtId="0" fontId="31" fillId="0" borderId="5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35" fillId="0" borderId="6" xfId="0" applyFont="1" applyBorder="1"/>
    <xf numFmtId="0" fontId="30" fillId="0" borderId="6" xfId="0" applyFont="1" applyBorder="1"/>
    <xf numFmtId="0" fontId="30" fillId="0" borderId="15" xfId="0" applyFont="1" applyBorder="1"/>
    <xf numFmtId="0" fontId="30" fillId="0" borderId="28" xfId="0" applyFont="1" applyBorder="1" applyAlignment="1">
      <alignment vertical="top" wrapText="1"/>
    </xf>
    <xf numFmtId="0" fontId="35" fillId="0" borderId="1" xfId="0" applyFont="1" applyBorder="1"/>
    <xf numFmtId="0" fontId="35" fillId="0" borderId="3" xfId="0" applyFont="1" applyBorder="1"/>
    <xf numFmtId="0" fontId="35" fillId="0" borderId="5" xfId="0" applyFont="1" applyBorder="1"/>
    <xf numFmtId="0" fontId="30" fillId="0" borderId="3" xfId="0" applyFont="1" applyBorder="1"/>
    <xf numFmtId="0" fontId="30" fillId="0" borderId="27" xfId="0" applyFont="1" applyBorder="1" applyAlignment="1">
      <alignment vertical="top" wrapText="1"/>
    </xf>
    <xf numFmtId="0" fontId="30" fillId="0" borderId="1" xfId="0" applyFont="1" applyBorder="1"/>
    <xf numFmtId="0" fontId="30" fillId="0" borderId="2" xfId="0" applyFont="1" applyBorder="1"/>
    <xf numFmtId="0" fontId="30" fillId="0" borderId="27" xfId="0" applyFont="1" applyBorder="1" applyAlignment="1">
      <alignment wrapText="1"/>
    </xf>
    <xf numFmtId="0" fontId="30" fillId="0" borderId="1" xfId="0" applyFont="1" applyBorder="1" applyAlignment="1"/>
    <xf numFmtId="0" fontId="30" fillId="0" borderId="6" xfId="0" applyFont="1" applyBorder="1" applyAlignment="1"/>
    <xf numFmtId="0" fontId="30" fillId="0" borderId="9" xfId="0" applyFont="1" applyBorder="1"/>
    <xf numFmtId="0" fontId="30" fillId="0" borderId="15" xfId="0" applyFont="1" applyBorder="1" applyAlignment="1">
      <alignment wrapText="1"/>
    </xf>
    <xf numFmtId="0" fontId="32" fillId="0" borderId="1" xfId="0" applyFont="1" applyBorder="1"/>
    <xf numFmtId="0" fontId="36" fillId="0" borderId="1" xfId="0" applyFont="1" applyBorder="1"/>
    <xf numFmtId="0" fontId="36" fillId="0" borderId="2" xfId="0" applyFont="1" applyBorder="1"/>
    <xf numFmtId="0" fontId="37" fillId="0" borderId="1" xfId="0" applyFont="1" applyBorder="1"/>
    <xf numFmtId="0" fontId="30" fillId="4" borderId="2" xfId="0" applyFont="1" applyFill="1" applyBorder="1"/>
    <xf numFmtId="0" fontId="30" fillId="4" borderId="1" xfId="0" applyFont="1" applyFill="1" applyBorder="1"/>
    <xf numFmtId="0" fontId="38" fillId="4" borderId="1" xfId="0" applyFont="1" applyFill="1" applyBorder="1"/>
    <xf numFmtId="0" fontId="37" fillId="0" borderId="2" xfId="0" applyFont="1" applyBorder="1"/>
    <xf numFmtId="0" fontId="30" fillId="0" borderId="27" xfId="0" applyFont="1" applyBorder="1"/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/>
    <xf numFmtId="0" fontId="14" fillId="0" borderId="15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wrapText="1"/>
    </xf>
    <xf numFmtId="3" fontId="14" fillId="0" borderId="29" xfId="0" applyNumberFormat="1" applyFont="1" applyBorder="1" applyAlignment="1">
      <alignment horizontal="right" wrapText="1"/>
    </xf>
    <xf numFmtId="0" fontId="14" fillId="0" borderId="29" xfId="0" applyFont="1" applyBorder="1" applyAlignment="1">
      <alignment horizontal="right" wrapText="1"/>
    </xf>
    <xf numFmtId="0" fontId="14" fillId="0" borderId="29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0" fontId="1" fillId="2" borderId="6" xfId="0" applyFont="1" applyFill="1" applyBorder="1" applyAlignment="1"/>
    <xf numFmtId="0" fontId="0" fillId="2" borderId="6" xfId="0" applyFill="1" applyBorder="1" applyAlignment="1"/>
    <xf numFmtId="0" fontId="19" fillId="0" borderId="2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6" borderId="6" xfId="0" applyFill="1" applyBorder="1" applyAlignment="1"/>
    <xf numFmtId="0" fontId="0" fillId="6" borderId="6" xfId="0" applyFill="1" applyBorder="1"/>
    <xf numFmtId="0" fontId="0" fillId="3" borderId="2" xfId="0" applyFill="1" applyBorder="1"/>
    <xf numFmtId="0" fontId="19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2" fillId="0" borderId="6" xfId="0" applyFont="1" applyBorder="1" applyAlignment="1">
      <alignment wrapText="1"/>
    </xf>
    <xf numFmtId="1" fontId="20" fillId="0" borderId="6" xfId="0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center" wrapText="1"/>
    </xf>
    <xf numFmtId="4" fontId="20" fillId="0" borderId="6" xfId="0" applyNumberFormat="1" applyFont="1" applyBorder="1" applyAlignment="1">
      <alignment horizontal="center" wrapText="1"/>
    </xf>
    <xf numFmtId="0" fontId="19" fillId="6" borderId="5" xfId="0" applyFont="1" applyFill="1" applyBorder="1" applyAlignment="1">
      <alignment horizontal="center"/>
    </xf>
    <xf numFmtId="0" fontId="20" fillId="0" borderId="6" xfId="0" applyFont="1" applyBorder="1" applyAlignment="1">
      <alignment horizontal="left" wrapText="1"/>
    </xf>
    <xf numFmtId="1" fontId="20" fillId="0" borderId="6" xfId="0" applyNumberFormat="1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vertical="center" wrapText="1"/>
      <protection locked="0"/>
    </xf>
    <xf numFmtId="49" fontId="19" fillId="0" borderId="6" xfId="0" applyNumberFormat="1" applyFont="1" applyFill="1" applyBorder="1" applyAlignment="1">
      <alignment vertical="center" wrapText="1"/>
    </xf>
    <xf numFmtId="1" fontId="25" fillId="0" borderId="6" xfId="0" applyNumberFormat="1" applyFont="1" applyFill="1" applyBorder="1" applyAlignment="1">
      <alignment vertical="center" wrapText="1"/>
    </xf>
    <xf numFmtId="0" fontId="14" fillId="0" borderId="6" xfId="0" applyFont="1" applyBorder="1" applyAlignment="1">
      <alignment horizontal="center"/>
    </xf>
    <xf numFmtId="3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Border="1" applyAlignment="1">
      <alignment vertical="center" wrapText="1"/>
    </xf>
    <xf numFmtId="0" fontId="19" fillId="0" borderId="6" xfId="0" applyNumberFormat="1" applyFont="1" applyFill="1" applyBorder="1" applyAlignment="1">
      <alignment vertical="center" wrapText="1"/>
    </xf>
    <xf numFmtId="1" fontId="25" fillId="0" borderId="6" xfId="0" applyNumberFormat="1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center" wrapText="1"/>
    </xf>
    <xf numFmtId="49" fontId="20" fillId="0" borderId="6" xfId="0" applyNumberFormat="1" applyFont="1" applyBorder="1" applyAlignment="1" applyProtection="1">
      <alignment wrapText="1"/>
      <protection locked="0"/>
    </xf>
    <xf numFmtId="49" fontId="22" fillId="0" borderId="6" xfId="0" applyNumberFormat="1" applyFont="1" applyBorder="1" applyAlignment="1">
      <alignment wrapText="1"/>
    </xf>
    <xf numFmtId="1" fontId="25" fillId="0" borderId="6" xfId="0" applyNumberFormat="1" applyFont="1" applyFill="1" applyBorder="1" applyAlignment="1">
      <alignment horizontal="right" wrapText="1"/>
    </xf>
    <xf numFmtId="49" fontId="26" fillId="0" borderId="6" xfId="0" applyNumberFormat="1" applyFont="1" applyBorder="1" applyAlignment="1">
      <alignment horizontal="left" wrapText="1"/>
    </xf>
    <xf numFmtId="0" fontId="16" fillId="3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19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right"/>
    </xf>
    <xf numFmtId="49" fontId="19" fillId="0" borderId="1" xfId="0" applyNumberFormat="1" applyFont="1" applyBorder="1" applyAlignment="1">
      <alignment wrapText="1"/>
    </xf>
    <xf numFmtId="1" fontId="19" fillId="0" borderId="1" xfId="0" applyNumberFormat="1" applyFont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1" fontId="14" fillId="0" borderId="1" xfId="0" applyNumberFormat="1" applyFont="1" applyBorder="1" applyAlignment="1">
      <alignment wrapText="1"/>
    </xf>
    <xf numFmtId="0" fontId="19" fillId="0" borderId="15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distributed" wrapText="1"/>
    </xf>
    <xf numFmtId="0" fontId="6" fillId="0" borderId="0" xfId="0" applyFont="1" applyFill="1" applyBorder="1" applyAlignment="1">
      <alignment horizontal="center" vertical="distributed" wrapText="1"/>
    </xf>
    <xf numFmtId="0" fontId="6" fillId="0" borderId="9" xfId="0" applyFont="1" applyFill="1" applyBorder="1" applyAlignment="1">
      <alignment horizontal="center" vertical="distributed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7" fillId="2" borderId="9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" fillId="2" borderId="9" xfId="0" applyFont="1" applyFill="1" applyBorder="1" applyAlignment="1"/>
  </cellXfs>
  <cellStyles count="2">
    <cellStyle name="Normálna" xfId="0" builtinId="0"/>
    <cellStyle name="normální_2006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view="pageBreakPreview" zoomScaleNormal="100" zoomScaleSheetLayoutView="100" workbookViewId="0">
      <selection activeCell="D13" sqref="D13"/>
    </sheetView>
  </sheetViews>
  <sheetFormatPr defaultRowHeight="15.75"/>
  <sheetData>
    <row r="1" spans="1:9" ht="120.75" customHeight="1">
      <c r="A1" s="327" t="s">
        <v>144</v>
      </c>
      <c r="B1" s="327"/>
      <c r="C1" s="327"/>
      <c r="D1" s="327"/>
      <c r="E1" s="327"/>
      <c r="F1" s="327"/>
      <c r="G1" s="327"/>
      <c r="H1" s="327"/>
      <c r="I1" s="327"/>
    </row>
    <row r="2" spans="1:9">
      <c r="A2" s="327"/>
      <c r="B2" s="327"/>
      <c r="C2" s="327"/>
      <c r="D2" s="327"/>
      <c r="E2" s="327"/>
      <c r="F2" s="327"/>
      <c r="G2" s="327"/>
      <c r="H2" s="327"/>
      <c r="I2" s="327"/>
    </row>
    <row r="3" spans="1:9">
      <c r="A3" s="327"/>
      <c r="B3" s="327"/>
      <c r="C3" s="327"/>
      <c r="D3" s="327"/>
      <c r="E3" s="327"/>
      <c r="F3" s="327"/>
      <c r="G3" s="327"/>
      <c r="H3" s="327"/>
      <c r="I3" s="327"/>
    </row>
    <row r="4" spans="1:9">
      <c r="A4" s="327"/>
      <c r="B4" s="327"/>
      <c r="C4" s="327"/>
      <c r="D4" s="327"/>
      <c r="E4" s="327"/>
      <c r="F4" s="327"/>
      <c r="G4" s="327"/>
      <c r="H4" s="327"/>
      <c r="I4" s="327"/>
    </row>
    <row r="5" spans="1:9">
      <c r="A5" s="327"/>
      <c r="B5" s="327"/>
      <c r="C5" s="327"/>
      <c r="D5" s="327"/>
      <c r="E5" s="327"/>
      <c r="F5" s="327"/>
      <c r="G5" s="327"/>
      <c r="H5" s="327"/>
      <c r="I5" s="327"/>
    </row>
    <row r="6" spans="1:9">
      <c r="A6" s="327"/>
      <c r="B6" s="327"/>
      <c r="C6" s="327"/>
      <c r="D6" s="327"/>
      <c r="E6" s="327"/>
      <c r="F6" s="327"/>
      <c r="G6" s="327"/>
      <c r="H6" s="327"/>
      <c r="I6" s="327"/>
    </row>
    <row r="7" spans="1:9">
      <c r="A7" s="327"/>
      <c r="B7" s="327"/>
      <c r="C7" s="327"/>
      <c r="D7" s="327"/>
      <c r="E7" s="327"/>
      <c r="F7" s="327"/>
      <c r="G7" s="327"/>
      <c r="H7" s="327"/>
      <c r="I7" s="327"/>
    </row>
    <row r="8" spans="1:9">
      <c r="A8" s="327"/>
      <c r="B8" s="327"/>
      <c r="C8" s="327"/>
      <c r="D8" s="327"/>
      <c r="E8" s="327"/>
      <c r="F8" s="327"/>
      <c r="G8" s="327"/>
      <c r="H8" s="327"/>
      <c r="I8" s="327"/>
    </row>
    <row r="9" spans="1:9">
      <c r="A9" s="327"/>
      <c r="B9" s="327"/>
      <c r="C9" s="327"/>
      <c r="D9" s="327"/>
      <c r="E9" s="327"/>
      <c r="F9" s="327"/>
      <c r="G9" s="327"/>
      <c r="H9" s="327"/>
      <c r="I9" s="327"/>
    </row>
    <row r="10" spans="1:9">
      <c r="A10" s="327"/>
      <c r="B10" s="327"/>
      <c r="C10" s="327"/>
      <c r="D10" s="327"/>
      <c r="E10" s="327"/>
      <c r="F10" s="327"/>
      <c r="G10" s="327"/>
      <c r="H10" s="327"/>
      <c r="I10" s="327"/>
    </row>
  </sheetData>
  <mergeCells count="1">
    <mergeCell ref="A1:I1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selection activeCell="K40" sqref="K40"/>
    </sheetView>
  </sheetViews>
  <sheetFormatPr defaultRowHeight="15.75"/>
  <cols>
    <col min="1" max="1" width="14.75" style="23" customWidth="1"/>
    <col min="2" max="10" width="12.625" style="23" customWidth="1"/>
    <col min="11" max="16384" width="9" style="23"/>
  </cols>
  <sheetData>
    <row r="1" spans="1:10" s="25" customFormat="1" ht="20.25">
      <c r="A1" s="350"/>
      <c r="B1" s="387"/>
      <c r="C1" s="387"/>
      <c r="D1" s="387"/>
      <c r="E1" s="387"/>
      <c r="F1" s="387"/>
    </row>
    <row r="2" spans="1:10" ht="20.25">
      <c r="A2" s="242" t="s">
        <v>1554</v>
      </c>
      <c r="B2" s="243"/>
      <c r="C2" s="243"/>
      <c r="D2" s="243"/>
      <c r="E2" s="243"/>
      <c r="F2" s="243"/>
      <c r="G2" s="243"/>
      <c r="H2" s="243"/>
      <c r="I2" s="243"/>
      <c r="J2" s="243"/>
    </row>
    <row r="3" spans="1:10" ht="20.25">
      <c r="A3" s="242"/>
      <c r="B3" s="243"/>
      <c r="C3" s="243"/>
      <c r="D3" s="243"/>
      <c r="E3" s="243"/>
      <c r="F3" s="243"/>
      <c r="G3" s="243"/>
      <c r="H3" s="243"/>
      <c r="I3" s="243"/>
      <c r="J3" s="243"/>
    </row>
    <row r="4" spans="1:10" ht="20.25">
      <c r="A4" s="242"/>
      <c r="B4" s="243"/>
      <c r="C4" s="243"/>
      <c r="D4" s="243"/>
      <c r="E4" s="243"/>
      <c r="F4" s="243"/>
      <c r="G4" s="243"/>
      <c r="H4" s="243"/>
      <c r="I4" s="243"/>
      <c r="J4" s="243"/>
    </row>
    <row r="5" spans="1:10" ht="30" customHeight="1">
      <c r="A5" s="244"/>
      <c r="B5" s="245" t="s">
        <v>1544</v>
      </c>
      <c r="C5" s="246" t="s">
        <v>1556</v>
      </c>
      <c r="D5" s="247"/>
      <c r="E5" s="248"/>
      <c r="F5" s="248"/>
      <c r="G5" s="249"/>
      <c r="H5" s="249"/>
      <c r="I5" s="249"/>
      <c r="J5" s="249"/>
    </row>
    <row r="6" spans="1:10" ht="30" customHeight="1">
      <c r="A6" s="250"/>
      <c r="B6" s="251" t="s">
        <v>1545</v>
      </c>
      <c r="C6" s="252" t="s">
        <v>1546</v>
      </c>
      <c r="D6" s="252"/>
      <c r="E6" s="253" t="s">
        <v>1547</v>
      </c>
      <c r="F6" s="252"/>
      <c r="G6" s="254" t="s">
        <v>1548</v>
      </c>
      <c r="H6" s="249"/>
      <c r="I6" s="252" t="s">
        <v>1549</v>
      </c>
      <c r="J6" s="254"/>
    </row>
    <row r="7" spans="1:10" ht="30" customHeight="1">
      <c r="A7" s="255"/>
      <c r="B7" s="256" t="s">
        <v>1550</v>
      </c>
      <c r="C7" s="257" t="s">
        <v>1551</v>
      </c>
      <c r="D7" s="264" t="s">
        <v>1558</v>
      </c>
      <c r="E7" s="257" t="s">
        <v>1551</v>
      </c>
      <c r="F7" s="264" t="s">
        <v>1558</v>
      </c>
      <c r="G7" s="257" t="s">
        <v>1551</v>
      </c>
      <c r="H7" s="264" t="s">
        <v>1558</v>
      </c>
      <c r="I7" s="257" t="s">
        <v>1551</v>
      </c>
      <c r="J7" s="264" t="s">
        <v>1558</v>
      </c>
    </row>
    <row r="8" spans="1:10" ht="30" customHeight="1">
      <c r="A8" s="255" t="s">
        <v>748</v>
      </c>
      <c r="B8" s="258">
        <v>33</v>
      </c>
      <c r="C8" s="257">
        <v>32</v>
      </c>
      <c r="D8" s="249">
        <v>143</v>
      </c>
      <c r="E8" s="257">
        <v>1</v>
      </c>
      <c r="F8" s="258">
        <v>4</v>
      </c>
      <c r="G8" s="257"/>
      <c r="H8" s="258"/>
      <c r="I8" s="257"/>
      <c r="J8" s="258"/>
    </row>
    <row r="9" spans="1:10" ht="30" customHeight="1">
      <c r="A9" s="255" t="s">
        <v>251</v>
      </c>
      <c r="B9" s="259">
        <v>66</v>
      </c>
      <c r="C9" s="257">
        <v>18</v>
      </c>
      <c r="D9" s="249">
        <v>69</v>
      </c>
      <c r="E9" s="257">
        <v>3</v>
      </c>
      <c r="F9" s="258">
        <v>8</v>
      </c>
      <c r="G9" s="257">
        <v>42</v>
      </c>
      <c r="H9" s="258">
        <v>42</v>
      </c>
      <c r="I9" s="257">
        <v>3</v>
      </c>
      <c r="J9" s="258">
        <v>1</v>
      </c>
    </row>
    <row r="10" spans="1:10" ht="30" customHeight="1">
      <c r="A10" s="255" t="s">
        <v>252</v>
      </c>
      <c r="B10" s="259">
        <v>28</v>
      </c>
      <c r="C10" s="257">
        <v>23</v>
      </c>
      <c r="D10" s="249">
        <v>92</v>
      </c>
      <c r="E10" s="257">
        <v>1</v>
      </c>
      <c r="F10" s="258">
        <v>5</v>
      </c>
      <c r="G10" s="257">
        <v>2</v>
      </c>
      <c r="H10" s="258">
        <v>2</v>
      </c>
      <c r="I10" s="257">
        <v>2</v>
      </c>
      <c r="J10" s="258">
        <v>2</v>
      </c>
    </row>
    <row r="11" spans="1:10" ht="30" customHeight="1">
      <c r="A11" s="255" t="s">
        <v>253</v>
      </c>
      <c r="B11" s="259">
        <v>2</v>
      </c>
      <c r="C11" s="260">
        <v>1</v>
      </c>
      <c r="D11" s="261">
        <v>5</v>
      </c>
      <c r="E11" s="257">
        <v>1</v>
      </c>
      <c r="F11" s="258">
        <v>6</v>
      </c>
      <c r="G11" s="257"/>
      <c r="H11" s="258"/>
      <c r="I11" s="257"/>
      <c r="J11" s="258"/>
    </row>
    <row r="12" spans="1:10" ht="30" customHeight="1">
      <c r="A12" s="255" t="s">
        <v>254</v>
      </c>
      <c r="B12" s="259">
        <v>29</v>
      </c>
      <c r="C12" s="257">
        <v>29</v>
      </c>
      <c r="D12" s="249">
        <v>143</v>
      </c>
      <c r="E12" s="257"/>
      <c r="F12" s="258"/>
      <c r="G12" s="257"/>
      <c r="H12" s="258"/>
      <c r="I12" s="257"/>
      <c r="J12" s="258"/>
    </row>
    <row r="13" spans="1:10" ht="30" customHeight="1">
      <c r="A13" s="255" t="s">
        <v>256</v>
      </c>
      <c r="B13" s="259">
        <v>23</v>
      </c>
      <c r="C13" s="257">
        <v>23</v>
      </c>
      <c r="D13" s="249">
        <v>100</v>
      </c>
      <c r="E13" s="257"/>
      <c r="F13" s="258"/>
      <c r="G13" s="257"/>
      <c r="H13" s="258"/>
      <c r="I13" s="257"/>
      <c r="J13" s="258"/>
    </row>
    <row r="14" spans="1:10" ht="30" customHeight="1">
      <c r="A14" s="255" t="s">
        <v>1559</v>
      </c>
      <c r="B14" s="259">
        <v>15</v>
      </c>
      <c r="C14" s="257">
        <v>14</v>
      </c>
      <c r="D14" s="249">
        <v>91</v>
      </c>
      <c r="E14" s="257"/>
      <c r="F14" s="258"/>
      <c r="G14" s="257"/>
      <c r="H14" s="258"/>
      <c r="I14" s="257">
        <v>1</v>
      </c>
      <c r="J14" s="258">
        <v>10</v>
      </c>
    </row>
    <row r="15" spans="1:10" ht="30" customHeight="1">
      <c r="A15" s="255" t="s">
        <v>1552</v>
      </c>
      <c r="B15" s="259">
        <v>14</v>
      </c>
      <c r="C15" s="257">
        <v>4</v>
      </c>
      <c r="D15" s="249">
        <v>16</v>
      </c>
      <c r="E15" s="257"/>
      <c r="F15" s="258"/>
      <c r="G15" s="257"/>
      <c r="H15" s="258"/>
      <c r="I15" s="257">
        <v>10</v>
      </c>
      <c r="J15" s="258">
        <v>20</v>
      </c>
    </row>
    <row r="16" spans="1:10" ht="30" customHeight="1">
      <c r="A16" s="255" t="s">
        <v>61</v>
      </c>
      <c r="B16" s="259">
        <f>SUM(B8:B15)</f>
        <v>210</v>
      </c>
      <c r="C16" s="257">
        <v>144</v>
      </c>
      <c r="D16" s="249">
        <v>659</v>
      </c>
      <c r="E16" s="257">
        <v>6</v>
      </c>
      <c r="F16" s="258">
        <v>23</v>
      </c>
      <c r="G16" s="257">
        <v>44</v>
      </c>
      <c r="H16" s="258">
        <v>44</v>
      </c>
      <c r="I16" s="257">
        <v>16</v>
      </c>
      <c r="J16" s="258">
        <f>SUM(J9:J15)</f>
        <v>33</v>
      </c>
    </row>
    <row r="17" spans="1:10" ht="30" customHeight="1">
      <c r="A17" s="257"/>
      <c r="B17" s="258"/>
      <c r="C17" s="257"/>
      <c r="D17" s="249"/>
      <c r="E17" s="257"/>
      <c r="F17" s="258"/>
      <c r="G17" s="257"/>
      <c r="H17" s="258"/>
      <c r="I17" s="257"/>
      <c r="J17" s="258"/>
    </row>
    <row r="18" spans="1:10" ht="30" customHeight="1">
      <c r="A18" s="265" t="s">
        <v>1555</v>
      </c>
      <c r="B18" s="257">
        <v>183</v>
      </c>
      <c r="C18" s="255">
        <v>108</v>
      </c>
      <c r="D18" s="262">
        <v>450</v>
      </c>
      <c r="E18" s="255">
        <v>4</v>
      </c>
      <c r="F18" s="262">
        <v>23</v>
      </c>
      <c r="G18" s="255">
        <v>60</v>
      </c>
      <c r="H18" s="262">
        <v>65</v>
      </c>
      <c r="I18" s="255">
        <v>11</v>
      </c>
      <c r="J18" s="262">
        <v>35.5</v>
      </c>
    </row>
    <row r="19" spans="1:10" ht="30" customHeight="1">
      <c r="A19" s="265" t="s">
        <v>5</v>
      </c>
      <c r="B19" s="257">
        <v>27</v>
      </c>
      <c r="C19" s="257">
        <v>36</v>
      </c>
      <c r="D19" s="258">
        <v>209</v>
      </c>
      <c r="E19" s="257">
        <v>2</v>
      </c>
      <c r="F19" s="258">
        <v>0</v>
      </c>
      <c r="G19" s="257">
        <v>-16</v>
      </c>
      <c r="H19" s="258">
        <v>-21</v>
      </c>
      <c r="I19" s="257">
        <v>5</v>
      </c>
      <c r="J19" s="258">
        <v>-2.5</v>
      </c>
    </row>
    <row r="20" spans="1:10" ht="30" customHeight="1">
      <c r="A20" s="266" t="s">
        <v>110</v>
      </c>
      <c r="B20" s="268">
        <v>14.7</v>
      </c>
      <c r="C20" s="269">
        <v>12.9</v>
      </c>
      <c r="D20" s="268">
        <v>46.4</v>
      </c>
      <c r="E20" s="269">
        <v>50</v>
      </c>
      <c r="F20" s="268">
        <v>0</v>
      </c>
      <c r="G20" s="269">
        <v>-26.7</v>
      </c>
      <c r="H20" s="268">
        <v>-32.299999999999997</v>
      </c>
      <c r="I20" s="269">
        <v>45.4</v>
      </c>
      <c r="J20" s="268">
        <v>-7</v>
      </c>
    </row>
    <row r="21" spans="1:10">
      <c r="A21" s="243"/>
      <c r="B21" s="243"/>
      <c r="C21" s="243"/>
      <c r="D21" s="243"/>
      <c r="E21" s="243"/>
      <c r="F21" s="243"/>
      <c r="G21" s="243"/>
      <c r="H21" s="243"/>
      <c r="I21" s="243"/>
      <c r="J21" s="243"/>
    </row>
    <row r="22" spans="1:10">
      <c r="A22" s="243"/>
      <c r="B22" s="243"/>
      <c r="C22" s="243"/>
      <c r="D22" s="243"/>
      <c r="E22" s="243"/>
      <c r="F22" s="243"/>
      <c r="G22" s="243"/>
      <c r="H22" s="243"/>
      <c r="I22" s="243"/>
      <c r="J22" s="243"/>
    </row>
    <row r="23" spans="1:10">
      <c r="A23" s="243"/>
      <c r="B23" s="243"/>
      <c r="C23" s="243"/>
      <c r="D23" s="243"/>
      <c r="E23" s="243"/>
      <c r="F23" s="243"/>
      <c r="G23" s="243"/>
      <c r="H23" s="243"/>
      <c r="I23" s="243"/>
      <c r="J23" s="243"/>
    </row>
    <row r="24" spans="1:10" ht="30" customHeight="1">
      <c r="A24" s="244"/>
      <c r="B24" s="244" t="s">
        <v>1544</v>
      </c>
      <c r="C24" s="246" t="s">
        <v>1557</v>
      </c>
      <c r="D24" s="247"/>
      <c r="E24" s="248"/>
      <c r="F24" s="248"/>
      <c r="G24" s="249"/>
      <c r="H24" s="249"/>
      <c r="I24" s="249"/>
      <c r="J24" s="249"/>
    </row>
    <row r="25" spans="1:10" ht="30" customHeight="1">
      <c r="A25" s="250"/>
      <c r="B25" s="263" t="s">
        <v>1545</v>
      </c>
      <c r="C25" s="252" t="s">
        <v>1546</v>
      </c>
      <c r="D25" s="253"/>
      <c r="E25" s="252" t="s">
        <v>1547</v>
      </c>
      <c r="F25" s="253"/>
      <c r="G25" s="254" t="s">
        <v>1548</v>
      </c>
      <c r="H25" s="249"/>
      <c r="I25" s="252" t="s">
        <v>1549</v>
      </c>
      <c r="J25" s="254"/>
    </row>
    <row r="26" spans="1:10" ht="30" customHeight="1">
      <c r="A26" s="255"/>
      <c r="B26" s="259" t="s">
        <v>1553</v>
      </c>
      <c r="C26" s="257" t="s">
        <v>1551</v>
      </c>
      <c r="D26" s="264" t="s">
        <v>1558</v>
      </c>
      <c r="E26" s="257" t="s">
        <v>1551</v>
      </c>
      <c r="F26" s="264" t="s">
        <v>1558</v>
      </c>
      <c r="G26" s="257" t="s">
        <v>1551</v>
      </c>
      <c r="H26" s="264" t="s">
        <v>1558</v>
      </c>
      <c r="I26" s="257" t="s">
        <v>1551</v>
      </c>
      <c r="J26" s="264" t="s">
        <v>1558</v>
      </c>
    </row>
    <row r="27" spans="1:10" ht="30" customHeight="1">
      <c r="A27" s="255" t="s">
        <v>748</v>
      </c>
      <c r="B27" s="259">
        <v>11</v>
      </c>
      <c r="C27" s="257">
        <v>11</v>
      </c>
      <c r="D27" s="249">
        <v>55</v>
      </c>
      <c r="E27" s="257"/>
      <c r="F27" s="258"/>
      <c r="G27" s="257"/>
      <c r="H27" s="258"/>
      <c r="I27" s="257"/>
      <c r="J27" s="258"/>
    </row>
    <row r="28" spans="1:10" ht="30" customHeight="1">
      <c r="A28" s="255" t="s">
        <v>251</v>
      </c>
      <c r="B28" s="259">
        <v>74</v>
      </c>
      <c r="C28" s="257">
        <v>13</v>
      </c>
      <c r="D28" s="249">
        <v>58</v>
      </c>
      <c r="E28" s="257">
        <v>3</v>
      </c>
      <c r="F28" s="258">
        <v>7</v>
      </c>
      <c r="G28" s="257">
        <v>58</v>
      </c>
      <c r="H28" s="258">
        <v>58</v>
      </c>
      <c r="I28" s="257"/>
      <c r="J28" s="258"/>
    </row>
    <row r="29" spans="1:10" ht="30" customHeight="1">
      <c r="A29" s="255" t="s">
        <v>252</v>
      </c>
      <c r="B29" s="259">
        <v>5</v>
      </c>
      <c r="C29" s="257">
        <v>4</v>
      </c>
      <c r="D29" s="249">
        <v>18</v>
      </c>
      <c r="E29" s="257">
        <v>1</v>
      </c>
      <c r="F29" s="258">
        <v>5</v>
      </c>
      <c r="G29" s="257"/>
      <c r="H29" s="258"/>
      <c r="I29" s="257"/>
      <c r="J29" s="258"/>
    </row>
    <row r="30" spans="1:10" ht="30" customHeight="1">
      <c r="A30" s="255" t="s">
        <v>253</v>
      </c>
      <c r="B30" s="259">
        <v>6</v>
      </c>
      <c r="C30" s="257">
        <v>6</v>
      </c>
      <c r="D30" s="249">
        <v>30</v>
      </c>
      <c r="E30" s="257"/>
      <c r="F30" s="258"/>
      <c r="G30" s="257"/>
      <c r="H30" s="258"/>
      <c r="I30" s="257"/>
      <c r="J30" s="258"/>
    </row>
    <row r="31" spans="1:10" ht="30" customHeight="1">
      <c r="A31" s="255" t="s">
        <v>254</v>
      </c>
      <c r="B31" s="259">
        <v>9</v>
      </c>
      <c r="C31" s="257">
        <v>7</v>
      </c>
      <c r="D31" s="249">
        <v>32</v>
      </c>
      <c r="E31" s="257">
        <v>2</v>
      </c>
      <c r="F31" s="258">
        <v>10</v>
      </c>
      <c r="G31" s="257"/>
      <c r="H31" s="258"/>
      <c r="I31" s="257"/>
      <c r="J31" s="258"/>
    </row>
    <row r="32" spans="1:10" ht="30" customHeight="1">
      <c r="A32" s="255" t="s">
        <v>256</v>
      </c>
      <c r="B32" s="259">
        <v>17</v>
      </c>
      <c r="C32" s="257">
        <v>13</v>
      </c>
      <c r="D32" s="249">
        <v>65</v>
      </c>
      <c r="E32" s="257"/>
      <c r="F32" s="258"/>
      <c r="G32" s="257"/>
      <c r="H32" s="258"/>
      <c r="I32" s="257">
        <v>4</v>
      </c>
      <c r="J32" s="258">
        <v>4</v>
      </c>
    </row>
    <row r="33" spans="1:10" ht="30" customHeight="1">
      <c r="A33" s="255" t="s">
        <v>255</v>
      </c>
      <c r="B33" s="259">
        <v>4</v>
      </c>
      <c r="C33" s="257">
        <v>4</v>
      </c>
      <c r="D33" s="249">
        <v>20</v>
      </c>
      <c r="E33" s="257"/>
      <c r="F33" s="258"/>
      <c r="G33" s="257"/>
      <c r="H33" s="258"/>
      <c r="I33" s="257"/>
      <c r="J33" s="258"/>
    </row>
    <row r="34" spans="1:10" ht="30" customHeight="1">
      <c r="A34" s="257" t="s">
        <v>1552</v>
      </c>
      <c r="B34" s="258">
        <v>15</v>
      </c>
      <c r="C34" s="257"/>
      <c r="D34" s="249"/>
      <c r="E34" s="257"/>
      <c r="F34" s="258"/>
      <c r="G34" s="257"/>
      <c r="H34" s="258"/>
      <c r="I34" s="257">
        <v>15</v>
      </c>
      <c r="J34" s="258">
        <v>30</v>
      </c>
    </row>
    <row r="35" spans="1:10" ht="30" customHeight="1">
      <c r="A35" s="257" t="s">
        <v>1560</v>
      </c>
      <c r="B35" s="258">
        <v>1</v>
      </c>
      <c r="C35" s="257">
        <v>1</v>
      </c>
      <c r="D35" s="249">
        <v>5</v>
      </c>
      <c r="E35" s="257"/>
      <c r="F35" s="258"/>
      <c r="G35" s="257"/>
      <c r="H35" s="258"/>
      <c r="I35" s="257"/>
      <c r="J35" s="258"/>
    </row>
    <row r="36" spans="1:10" ht="30" customHeight="1">
      <c r="A36" s="257" t="s">
        <v>61</v>
      </c>
      <c r="B36" s="258">
        <f>SUM(B27:B35)</f>
        <v>142</v>
      </c>
      <c r="C36" s="257">
        <f>SUM(C27:C35)</f>
        <v>59</v>
      </c>
      <c r="D36" s="249">
        <f>SUM(D27:D35)</f>
        <v>283</v>
      </c>
      <c r="E36" s="257">
        <v>6</v>
      </c>
      <c r="F36" s="258">
        <v>22</v>
      </c>
      <c r="G36" s="257">
        <v>58</v>
      </c>
      <c r="H36" s="258">
        <v>58</v>
      </c>
      <c r="I36" s="257">
        <v>19</v>
      </c>
      <c r="J36" s="258">
        <v>34</v>
      </c>
    </row>
    <row r="37" spans="1:10" ht="30" customHeight="1">
      <c r="A37" s="257"/>
      <c r="B37" s="257"/>
      <c r="C37" s="257"/>
      <c r="D37" s="249"/>
      <c r="E37" s="257"/>
      <c r="F37" s="258"/>
      <c r="G37" s="257"/>
      <c r="H37" s="258"/>
      <c r="I37" s="257"/>
      <c r="J37" s="258"/>
    </row>
    <row r="38" spans="1:10" ht="30" customHeight="1">
      <c r="A38" s="265" t="s">
        <v>1555</v>
      </c>
      <c r="B38" s="267">
        <v>131</v>
      </c>
      <c r="C38" s="257">
        <v>68</v>
      </c>
      <c r="D38" s="249">
        <v>207.5</v>
      </c>
      <c r="E38" s="257">
        <v>3</v>
      </c>
      <c r="F38" s="258">
        <v>12</v>
      </c>
      <c r="G38" s="257">
        <v>55</v>
      </c>
      <c r="H38" s="258">
        <v>55</v>
      </c>
      <c r="I38" s="257">
        <v>5</v>
      </c>
      <c r="J38" s="258">
        <v>8.1999999999999993</v>
      </c>
    </row>
    <row r="39" spans="1:10" ht="30" customHeight="1">
      <c r="A39" s="265" t="s">
        <v>5</v>
      </c>
      <c r="B39" s="267">
        <v>11</v>
      </c>
      <c r="C39" s="255">
        <v>-9</v>
      </c>
      <c r="D39" s="262">
        <v>75.5</v>
      </c>
      <c r="E39" s="255">
        <v>3</v>
      </c>
      <c r="F39" s="262">
        <v>10</v>
      </c>
      <c r="G39" s="255">
        <v>3</v>
      </c>
      <c r="H39" s="262">
        <v>3</v>
      </c>
      <c r="I39" s="255">
        <v>14</v>
      </c>
      <c r="J39" s="262">
        <v>25.8</v>
      </c>
    </row>
    <row r="40" spans="1:10" ht="30" customHeight="1">
      <c r="A40" s="265" t="s">
        <v>110</v>
      </c>
      <c r="B40" s="270">
        <v>8.3000000000000007</v>
      </c>
      <c r="C40" s="269">
        <v>-13.2</v>
      </c>
      <c r="D40" s="268">
        <v>36.4</v>
      </c>
      <c r="E40" s="269">
        <v>100</v>
      </c>
      <c r="F40" s="268">
        <v>83.3</v>
      </c>
      <c r="G40" s="269">
        <v>5.4</v>
      </c>
      <c r="H40" s="268">
        <v>5.4</v>
      </c>
      <c r="I40" s="269">
        <v>280</v>
      </c>
      <c r="J40" s="268">
        <v>314.60000000000002</v>
      </c>
    </row>
  </sheetData>
  <mergeCells count="1">
    <mergeCell ref="A1:F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20" zoomScaleNormal="100" zoomScaleSheetLayoutView="100" workbookViewId="0">
      <selection activeCell="F9" sqref="F9"/>
    </sheetView>
  </sheetViews>
  <sheetFormatPr defaultRowHeight="15.75"/>
  <cols>
    <col min="1" max="1" width="3.875" bestFit="1" customWidth="1"/>
    <col min="2" max="2" width="37.375" customWidth="1"/>
    <col min="3" max="3" width="38.5" customWidth="1"/>
    <col min="4" max="4" width="10" customWidth="1"/>
    <col min="5" max="5" width="11" customWidth="1"/>
    <col min="6" max="6" width="11.625" customWidth="1"/>
    <col min="7" max="8" width="10.625" customWidth="1"/>
  </cols>
  <sheetData>
    <row r="1" spans="1:10" ht="30.75" customHeight="1">
      <c r="A1" s="357" t="s">
        <v>157</v>
      </c>
      <c r="B1" s="357"/>
      <c r="C1" s="357"/>
      <c r="D1" s="357"/>
      <c r="E1" s="357"/>
      <c r="F1" s="357"/>
      <c r="G1" s="5"/>
      <c r="H1" s="5"/>
      <c r="I1" s="15"/>
      <c r="J1" s="15"/>
    </row>
    <row r="2" spans="1:10" ht="47.25">
      <c r="A2" s="3" t="s">
        <v>51</v>
      </c>
      <c r="B2" s="29" t="s">
        <v>79</v>
      </c>
      <c r="C2" s="29" t="s">
        <v>80</v>
      </c>
      <c r="D2" s="29" t="s">
        <v>81</v>
      </c>
      <c r="E2" s="29" t="s">
        <v>82</v>
      </c>
      <c r="F2" s="29" t="s">
        <v>125</v>
      </c>
      <c r="G2" s="30"/>
      <c r="H2" s="30"/>
    </row>
    <row r="3" spans="1:10">
      <c r="A3" s="3">
        <v>1</v>
      </c>
      <c r="B3" s="3" t="s">
        <v>177</v>
      </c>
      <c r="C3" s="3" t="s">
        <v>178</v>
      </c>
      <c r="D3" s="70">
        <v>40127</v>
      </c>
      <c r="E3" s="70">
        <v>40231</v>
      </c>
      <c r="F3" s="17" t="s">
        <v>179</v>
      </c>
      <c r="G3" s="22"/>
      <c r="H3" s="22"/>
    </row>
    <row r="4" spans="1:10">
      <c r="A4" s="3">
        <v>2</v>
      </c>
      <c r="B4" s="3" t="s">
        <v>180</v>
      </c>
      <c r="C4" s="3" t="s">
        <v>181</v>
      </c>
      <c r="D4" s="70">
        <v>40133</v>
      </c>
      <c r="E4" s="70">
        <v>40324</v>
      </c>
      <c r="F4" s="17" t="s">
        <v>179</v>
      </c>
      <c r="G4" s="22"/>
      <c r="H4" s="22"/>
    </row>
    <row r="5" spans="1:10">
      <c r="A5" s="3">
        <v>3</v>
      </c>
      <c r="B5" s="3" t="s">
        <v>182</v>
      </c>
      <c r="C5" s="70" t="s">
        <v>183</v>
      </c>
      <c r="D5" s="70">
        <v>40219</v>
      </c>
      <c r="E5" s="70">
        <v>40324</v>
      </c>
      <c r="F5" s="17" t="s">
        <v>179</v>
      </c>
      <c r="G5" s="22"/>
      <c r="H5" s="22"/>
    </row>
    <row r="6" spans="1:10">
      <c r="A6" s="3">
        <v>4</v>
      </c>
      <c r="B6" s="3" t="s">
        <v>184</v>
      </c>
      <c r="C6" s="3" t="s">
        <v>185</v>
      </c>
      <c r="D6" s="70">
        <v>40294</v>
      </c>
      <c r="E6" s="70">
        <v>40484</v>
      </c>
      <c r="F6" s="17" t="s">
        <v>179</v>
      </c>
      <c r="G6" s="22"/>
      <c r="H6" s="22"/>
    </row>
    <row r="7" spans="1:10">
      <c r="A7" s="3">
        <v>5</v>
      </c>
      <c r="B7" s="3" t="s">
        <v>186</v>
      </c>
      <c r="C7" s="71" t="s">
        <v>187</v>
      </c>
      <c r="D7" s="70">
        <v>40302</v>
      </c>
      <c r="E7" s="70">
        <v>40484</v>
      </c>
      <c r="F7" s="17" t="s">
        <v>179</v>
      </c>
      <c r="G7" s="22"/>
      <c r="H7" s="22"/>
    </row>
    <row r="8" spans="1:10">
      <c r="A8" s="3"/>
      <c r="B8" s="36" t="s">
        <v>188</v>
      </c>
      <c r="C8" s="3"/>
      <c r="D8" s="3"/>
      <c r="E8" s="3"/>
      <c r="F8" s="17"/>
      <c r="G8" s="22"/>
      <c r="H8" s="22"/>
    </row>
    <row r="9" spans="1:10">
      <c r="A9" s="3">
        <v>1</v>
      </c>
      <c r="B9" s="3" t="s">
        <v>189</v>
      </c>
      <c r="C9" s="70" t="s">
        <v>190</v>
      </c>
      <c r="D9" s="70">
        <v>40513</v>
      </c>
      <c r="E9" s="3"/>
      <c r="F9" s="17" t="s">
        <v>179</v>
      </c>
      <c r="G9" s="22"/>
      <c r="H9" s="22"/>
    </row>
    <row r="10" spans="1:10">
      <c r="A10" s="76">
        <v>2</v>
      </c>
      <c r="B10" s="76" t="s">
        <v>191</v>
      </c>
      <c r="C10" s="70" t="s">
        <v>192</v>
      </c>
      <c r="D10" s="70">
        <v>40336</v>
      </c>
      <c r="E10" s="3"/>
      <c r="F10" s="41" t="s">
        <v>179</v>
      </c>
      <c r="G10" s="22"/>
      <c r="H10" s="22"/>
    </row>
    <row r="11" spans="1:10">
      <c r="A11" s="74">
        <v>3</v>
      </c>
      <c r="B11" s="74" t="s">
        <v>193</v>
      </c>
      <c r="C11" s="78" t="s">
        <v>194</v>
      </c>
      <c r="D11" s="78">
        <v>40336</v>
      </c>
      <c r="E11" s="77"/>
      <c r="F11" s="75" t="s">
        <v>179</v>
      </c>
      <c r="G11" s="22"/>
      <c r="H11" s="22"/>
    </row>
    <row r="12" spans="1:10">
      <c r="A12" s="10"/>
      <c r="B12" s="10"/>
      <c r="C12" s="10"/>
      <c r="D12" s="10"/>
      <c r="E12" s="10"/>
      <c r="F12" s="22"/>
      <c r="G12" s="22"/>
      <c r="H12" s="22"/>
    </row>
    <row r="13" spans="1:10" ht="51">
      <c r="B13" s="45" t="s">
        <v>83</v>
      </c>
      <c r="C13" s="28"/>
      <c r="D13" s="72" t="s">
        <v>84</v>
      </c>
      <c r="E13" s="10"/>
      <c r="F13" s="22"/>
      <c r="G13" s="22"/>
      <c r="H13" s="22"/>
    </row>
    <row r="14" spans="1:10">
      <c r="B14" s="19" t="s">
        <v>135</v>
      </c>
      <c r="C14" s="39">
        <v>2</v>
      </c>
      <c r="D14" s="3"/>
      <c r="E14" s="10"/>
      <c r="F14" s="10"/>
      <c r="G14" s="10"/>
      <c r="H14" s="10"/>
    </row>
    <row r="15" spans="1:10">
      <c r="B15" s="38" t="s">
        <v>136</v>
      </c>
      <c r="C15" s="40">
        <v>3</v>
      </c>
      <c r="D15" s="3"/>
      <c r="E15" s="10"/>
      <c r="F15" s="10"/>
      <c r="G15" s="10"/>
      <c r="H15" s="10"/>
    </row>
    <row r="16" spans="1:10">
      <c r="B16" s="19" t="s">
        <v>49</v>
      </c>
      <c r="C16" s="40"/>
      <c r="D16" s="3"/>
      <c r="E16" s="10"/>
      <c r="F16" s="10"/>
      <c r="G16" s="10"/>
      <c r="H16" s="10"/>
    </row>
    <row r="17" spans="2:8">
      <c r="B17" s="3" t="s">
        <v>19</v>
      </c>
      <c r="C17" s="40"/>
      <c r="D17" s="3"/>
      <c r="E17" s="10"/>
      <c r="F17" s="10"/>
      <c r="G17" s="10"/>
      <c r="H17" s="10"/>
    </row>
    <row r="18" spans="2:8">
      <c r="B18" s="3" t="s">
        <v>20</v>
      </c>
      <c r="C18" s="40"/>
      <c r="D18" s="3"/>
      <c r="E18" s="10"/>
      <c r="F18" s="10"/>
    </row>
    <row r="19" spans="2:8">
      <c r="B19" s="3" t="s">
        <v>158</v>
      </c>
      <c r="C19" s="40"/>
      <c r="D19" s="3"/>
      <c r="E19" s="10"/>
      <c r="F19" s="10"/>
    </row>
    <row r="20" spans="2:8">
      <c r="B20" s="10"/>
      <c r="C20" s="10"/>
      <c r="D20" s="10"/>
      <c r="E20" s="10"/>
      <c r="F20" s="10"/>
    </row>
    <row r="21" spans="2:8">
      <c r="B21" s="60"/>
      <c r="C21" s="19" t="s">
        <v>139</v>
      </c>
      <c r="D21" s="73" t="s">
        <v>138</v>
      </c>
      <c r="E21" s="10"/>
      <c r="F21" s="10"/>
    </row>
    <row r="22" spans="2:8" ht="31.5">
      <c r="B22" s="60" t="s">
        <v>137</v>
      </c>
      <c r="C22" s="19">
        <v>5</v>
      </c>
      <c r="D22" s="19">
        <v>52.2</v>
      </c>
      <c r="E22" s="10"/>
      <c r="F22" s="10"/>
    </row>
    <row r="23" spans="2:8">
      <c r="D23" s="23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view="pageBreakPreview" topLeftCell="A7" zoomScaleNormal="100" zoomScaleSheetLayoutView="100" workbookViewId="0">
      <selection activeCell="D44" sqref="D44"/>
    </sheetView>
  </sheetViews>
  <sheetFormatPr defaultRowHeight="15.75"/>
  <cols>
    <col min="1" max="1" width="4.125" customWidth="1"/>
    <col min="2" max="2" width="37" customWidth="1"/>
    <col min="3" max="3" width="24.375" customWidth="1"/>
    <col min="4" max="5" width="12.625" customWidth="1"/>
    <col min="6" max="6" width="18.75" customWidth="1"/>
    <col min="7" max="7" width="12.625" customWidth="1"/>
  </cols>
  <sheetData>
    <row r="1" spans="1:7" ht="20.25">
      <c r="A1" s="388" t="s">
        <v>159</v>
      </c>
      <c r="B1" s="388"/>
      <c r="C1" s="388"/>
      <c r="D1" s="388"/>
      <c r="E1" s="388"/>
      <c r="F1" s="388"/>
      <c r="G1" s="13"/>
    </row>
    <row r="2" spans="1:7" ht="25.5">
      <c r="A2" s="3" t="s">
        <v>51</v>
      </c>
      <c r="B2" s="29" t="s">
        <v>79</v>
      </c>
      <c r="C2" s="29" t="s">
        <v>80</v>
      </c>
      <c r="D2" s="72" t="s">
        <v>81</v>
      </c>
      <c r="E2" s="72" t="s">
        <v>85</v>
      </c>
      <c r="F2" s="72" t="s">
        <v>195</v>
      </c>
      <c r="G2" s="22"/>
    </row>
    <row r="3" spans="1:7">
      <c r="A3" s="3">
        <v>1</v>
      </c>
      <c r="B3" s="3" t="s">
        <v>196</v>
      </c>
      <c r="C3" s="3" t="s">
        <v>197</v>
      </c>
      <c r="D3" s="70">
        <v>40081</v>
      </c>
      <c r="E3" s="70">
        <v>40182</v>
      </c>
      <c r="F3" s="17"/>
      <c r="G3" s="22"/>
    </row>
    <row r="4" spans="1:7">
      <c r="A4" s="3">
        <v>2</v>
      </c>
      <c r="B4" s="3" t="s">
        <v>198</v>
      </c>
      <c r="C4" s="3" t="s">
        <v>199</v>
      </c>
      <c r="D4" s="70">
        <v>40127</v>
      </c>
      <c r="E4" s="70">
        <v>40238</v>
      </c>
      <c r="F4" s="17" t="s">
        <v>179</v>
      </c>
      <c r="G4" s="22"/>
    </row>
    <row r="5" spans="1:7">
      <c r="A5" s="3">
        <v>3</v>
      </c>
      <c r="B5" s="3" t="s">
        <v>200</v>
      </c>
      <c r="C5" s="3" t="s">
        <v>201</v>
      </c>
      <c r="D5" s="70">
        <v>39962</v>
      </c>
      <c r="E5" s="70">
        <v>40269</v>
      </c>
      <c r="F5" s="17" t="s">
        <v>179</v>
      </c>
      <c r="G5" s="10"/>
    </row>
    <row r="6" spans="1:7">
      <c r="A6" s="3">
        <v>4</v>
      </c>
      <c r="B6" s="3" t="s">
        <v>202</v>
      </c>
      <c r="C6" s="3" t="s">
        <v>201</v>
      </c>
      <c r="D6" s="70">
        <v>40051</v>
      </c>
      <c r="E6" s="70">
        <v>40269</v>
      </c>
      <c r="F6" s="17"/>
      <c r="G6" s="10"/>
    </row>
    <row r="7" spans="1:7" ht="15.75" customHeight="1">
      <c r="A7" s="3">
        <v>5</v>
      </c>
      <c r="B7" s="3" t="s">
        <v>203</v>
      </c>
      <c r="C7" s="3" t="s">
        <v>204</v>
      </c>
      <c r="D7" s="70">
        <v>40053</v>
      </c>
      <c r="E7" s="70">
        <v>40269</v>
      </c>
      <c r="F7" s="17"/>
      <c r="G7" s="10"/>
    </row>
    <row r="8" spans="1:7">
      <c r="A8" s="3">
        <v>6</v>
      </c>
      <c r="B8" s="3" t="s">
        <v>205</v>
      </c>
      <c r="C8" s="3" t="s">
        <v>206</v>
      </c>
      <c r="D8" s="70">
        <v>40113</v>
      </c>
      <c r="E8" s="70">
        <v>40269</v>
      </c>
      <c r="F8" s="17" t="s">
        <v>179</v>
      </c>
      <c r="G8" s="10"/>
    </row>
    <row r="9" spans="1:7">
      <c r="A9" s="76">
        <v>7</v>
      </c>
      <c r="B9" s="76" t="s">
        <v>207</v>
      </c>
      <c r="C9" s="3" t="s">
        <v>181</v>
      </c>
      <c r="D9" s="70">
        <v>40133</v>
      </c>
      <c r="E9" s="70">
        <v>40283</v>
      </c>
      <c r="F9" s="17" t="s">
        <v>179</v>
      </c>
      <c r="G9" s="10"/>
    </row>
    <row r="10" spans="1:7">
      <c r="A10" s="76">
        <v>8</v>
      </c>
      <c r="B10" s="76" t="s">
        <v>208</v>
      </c>
      <c r="C10" s="3" t="s">
        <v>181</v>
      </c>
      <c r="D10" s="70">
        <v>40133</v>
      </c>
      <c r="E10" s="70">
        <v>40283</v>
      </c>
      <c r="F10" s="17" t="s">
        <v>179</v>
      </c>
      <c r="G10" s="10"/>
    </row>
    <row r="11" spans="1:7">
      <c r="A11" s="76">
        <v>9</v>
      </c>
      <c r="B11" s="76" t="s">
        <v>209</v>
      </c>
      <c r="C11" s="3" t="s">
        <v>206</v>
      </c>
      <c r="D11" s="70">
        <v>40211</v>
      </c>
      <c r="E11" s="70">
        <v>40330</v>
      </c>
      <c r="F11" s="17" t="s">
        <v>179</v>
      </c>
      <c r="G11" s="10"/>
    </row>
    <row r="12" spans="1:7">
      <c r="A12" s="76">
        <v>10</v>
      </c>
      <c r="B12" s="76" t="s">
        <v>210</v>
      </c>
      <c r="C12" s="3" t="s">
        <v>211</v>
      </c>
      <c r="D12" s="70">
        <v>40217</v>
      </c>
      <c r="E12" s="70">
        <v>40339</v>
      </c>
      <c r="F12" s="17" t="s">
        <v>179</v>
      </c>
    </row>
    <row r="13" spans="1:7">
      <c r="A13" s="76">
        <v>11</v>
      </c>
      <c r="B13" s="76" t="s">
        <v>212</v>
      </c>
      <c r="C13" s="3" t="s">
        <v>201</v>
      </c>
      <c r="D13" s="70">
        <v>40240</v>
      </c>
      <c r="E13" s="70">
        <v>40391</v>
      </c>
      <c r="F13" s="17" t="s">
        <v>179</v>
      </c>
    </row>
    <row r="14" spans="1:7">
      <c r="A14" s="76">
        <v>12</v>
      </c>
      <c r="B14" s="76" t="s">
        <v>213</v>
      </c>
      <c r="C14" s="3" t="s">
        <v>194</v>
      </c>
      <c r="D14" s="70">
        <v>40199</v>
      </c>
      <c r="E14" s="70">
        <v>40391</v>
      </c>
      <c r="F14" s="17"/>
    </row>
    <row r="15" spans="1:7">
      <c r="A15" s="76">
        <v>13</v>
      </c>
      <c r="B15" s="76" t="s">
        <v>214</v>
      </c>
      <c r="C15" s="3" t="s">
        <v>215</v>
      </c>
      <c r="D15" s="70">
        <v>40278</v>
      </c>
      <c r="E15" s="70">
        <v>40513</v>
      </c>
      <c r="F15" s="17"/>
    </row>
    <row r="16" spans="1:7">
      <c r="A16" s="76"/>
      <c r="B16" s="36" t="s">
        <v>216</v>
      </c>
      <c r="C16" s="36"/>
      <c r="D16" s="70"/>
      <c r="E16" s="70"/>
      <c r="F16" s="17"/>
    </row>
    <row r="17" spans="1:6">
      <c r="A17" s="76">
        <v>1</v>
      </c>
      <c r="B17" s="76" t="s">
        <v>217</v>
      </c>
      <c r="C17" s="3" t="s">
        <v>218</v>
      </c>
      <c r="D17" s="70">
        <v>40336</v>
      </c>
      <c r="E17" s="70">
        <v>40544</v>
      </c>
      <c r="F17" s="17" t="s">
        <v>179</v>
      </c>
    </row>
    <row r="18" spans="1:6">
      <c r="A18" s="76">
        <v>2</v>
      </c>
      <c r="B18" s="76" t="s">
        <v>219</v>
      </c>
      <c r="C18" s="3" t="s">
        <v>218</v>
      </c>
      <c r="D18" s="70">
        <v>40336</v>
      </c>
      <c r="E18" s="70">
        <v>40544</v>
      </c>
      <c r="F18" s="17" t="s">
        <v>179</v>
      </c>
    </row>
    <row r="19" spans="1:6">
      <c r="A19" s="76">
        <v>3</v>
      </c>
      <c r="B19" s="76" t="s">
        <v>220</v>
      </c>
      <c r="C19" s="3" t="s">
        <v>185</v>
      </c>
      <c r="D19" s="70">
        <v>40452</v>
      </c>
      <c r="E19" s="70">
        <v>40575</v>
      </c>
      <c r="F19" s="17" t="s">
        <v>179</v>
      </c>
    </row>
    <row r="20" spans="1:6">
      <c r="A20" s="3">
        <v>4</v>
      </c>
      <c r="B20" s="3" t="s">
        <v>221</v>
      </c>
      <c r="C20" s="3" t="s">
        <v>181</v>
      </c>
      <c r="D20" s="70">
        <v>40360</v>
      </c>
      <c r="E20" s="70">
        <v>40575</v>
      </c>
      <c r="F20" s="17" t="s">
        <v>179</v>
      </c>
    </row>
    <row r="21" spans="1:6">
      <c r="A21" s="3">
        <v>5</v>
      </c>
      <c r="B21" s="3" t="s">
        <v>222</v>
      </c>
      <c r="C21" s="3" t="s">
        <v>181</v>
      </c>
      <c r="D21" s="70">
        <v>40361</v>
      </c>
      <c r="E21" s="70">
        <v>40575</v>
      </c>
      <c r="F21" s="17" t="s">
        <v>179</v>
      </c>
    </row>
    <row r="22" spans="1:6">
      <c r="A22" s="3">
        <v>6</v>
      </c>
      <c r="B22" s="3" t="s">
        <v>223</v>
      </c>
      <c r="C22" s="3" t="s">
        <v>224</v>
      </c>
      <c r="D22" s="70">
        <v>40240</v>
      </c>
      <c r="E22" s="70">
        <v>40575</v>
      </c>
      <c r="F22" s="17"/>
    </row>
    <row r="23" spans="1:6">
      <c r="A23" s="3">
        <v>7</v>
      </c>
      <c r="B23" s="3" t="s">
        <v>225</v>
      </c>
      <c r="C23" s="3" t="s">
        <v>226</v>
      </c>
      <c r="D23" s="70">
        <v>40463</v>
      </c>
      <c r="E23" s="70">
        <v>40603</v>
      </c>
      <c r="F23" s="17"/>
    </row>
    <row r="24" spans="1:6">
      <c r="A24" s="3">
        <v>8</v>
      </c>
      <c r="B24" s="3" t="s">
        <v>227</v>
      </c>
      <c r="C24" s="3" t="s">
        <v>228</v>
      </c>
      <c r="D24" s="70">
        <v>40441</v>
      </c>
      <c r="E24" s="70"/>
      <c r="F24" s="17" t="s">
        <v>179</v>
      </c>
    </row>
    <row r="25" spans="1:6">
      <c r="A25" s="3">
        <v>9</v>
      </c>
      <c r="B25" s="3" t="s">
        <v>229</v>
      </c>
      <c r="C25" s="3" t="s">
        <v>228</v>
      </c>
      <c r="D25" s="70">
        <v>40433</v>
      </c>
      <c r="E25" s="70"/>
      <c r="F25" s="17" t="s">
        <v>179</v>
      </c>
    </row>
    <row r="26" spans="1:6">
      <c r="A26" s="3">
        <v>10</v>
      </c>
      <c r="B26" s="3" t="s">
        <v>230</v>
      </c>
      <c r="C26" s="3" t="s">
        <v>194</v>
      </c>
      <c r="D26" s="70">
        <v>40336</v>
      </c>
      <c r="E26" s="3"/>
      <c r="F26" s="17" t="s">
        <v>179</v>
      </c>
    </row>
    <row r="27" spans="1:6">
      <c r="A27" s="3">
        <v>11</v>
      </c>
      <c r="B27" s="3" t="s">
        <v>231</v>
      </c>
      <c r="C27" s="3" t="s">
        <v>201</v>
      </c>
      <c r="D27" s="70">
        <v>40512</v>
      </c>
      <c r="E27" s="3"/>
      <c r="F27" s="17" t="s">
        <v>179</v>
      </c>
    </row>
    <row r="28" spans="1:6">
      <c r="A28" s="10"/>
      <c r="B28" s="10"/>
      <c r="C28" s="80"/>
      <c r="D28" s="10"/>
      <c r="E28" s="81"/>
      <c r="F28" s="22"/>
    </row>
    <row r="29" spans="1:6" ht="39">
      <c r="A29" s="10"/>
      <c r="B29" s="45" t="s">
        <v>86</v>
      </c>
      <c r="C29" s="3"/>
      <c r="D29" s="82" t="s">
        <v>84</v>
      </c>
      <c r="E29" s="10"/>
      <c r="F29" s="22"/>
    </row>
    <row r="30" spans="1:6">
      <c r="B30" s="19" t="s">
        <v>135</v>
      </c>
      <c r="C30" s="39">
        <v>8</v>
      </c>
      <c r="D30" s="3">
        <v>3</v>
      </c>
      <c r="E30" s="10"/>
      <c r="F30" s="10"/>
    </row>
    <row r="31" spans="1:6">
      <c r="B31" s="38" t="s">
        <v>136</v>
      </c>
      <c r="C31" s="40">
        <v>11</v>
      </c>
      <c r="D31" s="3">
        <v>2</v>
      </c>
      <c r="E31" s="10"/>
      <c r="F31" s="10"/>
    </row>
    <row r="32" spans="1:6">
      <c r="B32" s="19" t="s">
        <v>49</v>
      </c>
      <c r="C32" s="40"/>
      <c r="D32" s="3"/>
      <c r="E32" s="10"/>
      <c r="F32" s="10"/>
    </row>
    <row r="33" spans="1:6">
      <c r="B33" s="3" t="s">
        <v>19</v>
      </c>
      <c r="C33" s="40"/>
      <c r="D33" s="3"/>
      <c r="E33" s="10"/>
      <c r="F33" s="10"/>
    </row>
    <row r="34" spans="1:6">
      <c r="B34" s="3" t="s">
        <v>20</v>
      </c>
      <c r="C34" s="40"/>
      <c r="D34" s="3"/>
      <c r="E34" s="10"/>
      <c r="F34" s="10"/>
    </row>
    <row r="35" spans="1:6">
      <c r="B35" s="3" t="s">
        <v>21</v>
      </c>
      <c r="C35" s="40"/>
      <c r="D35" s="3"/>
      <c r="E35" s="10"/>
      <c r="F35" s="10"/>
    </row>
    <row r="36" spans="1:6">
      <c r="B36" s="10"/>
      <c r="C36" s="10"/>
      <c r="D36" s="10"/>
      <c r="E36" s="10"/>
      <c r="F36" s="10"/>
    </row>
    <row r="37" spans="1:6">
      <c r="B37" s="60"/>
      <c r="C37" s="19" t="s">
        <v>139</v>
      </c>
      <c r="D37" s="83" t="s">
        <v>138</v>
      </c>
      <c r="E37" s="10"/>
      <c r="F37" s="10"/>
    </row>
    <row r="38" spans="1:6" ht="31.5">
      <c r="B38" s="60" t="s">
        <v>140</v>
      </c>
      <c r="C38" s="19">
        <v>13</v>
      </c>
      <c r="D38" s="19">
        <v>44.23</v>
      </c>
      <c r="E38" s="10"/>
      <c r="F38" s="10"/>
    </row>
    <row r="39" spans="1:6" ht="20.25">
      <c r="A39" s="388"/>
      <c r="B39" s="388"/>
      <c r="C39" s="388"/>
      <c r="D39" s="388"/>
      <c r="E39" s="388"/>
      <c r="F39" s="388"/>
    </row>
    <row r="40" spans="1:6">
      <c r="A40" s="3"/>
      <c r="B40" s="29"/>
      <c r="C40" s="29"/>
      <c r="D40" s="72"/>
      <c r="E40" s="72"/>
      <c r="F40" s="72"/>
    </row>
    <row r="41" spans="1:6">
      <c r="A41" s="3"/>
      <c r="B41" s="3"/>
      <c r="C41" s="3"/>
      <c r="D41" s="70"/>
      <c r="E41" s="70"/>
      <c r="F41" s="17"/>
    </row>
    <row r="42" spans="1:6">
      <c r="A42" s="3"/>
      <c r="B42" s="3"/>
      <c r="C42" s="3"/>
      <c r="D42" s="70"/>
      <c r="E42" s="70"/>
      <c r="F42" s="17"/>
    </row>
    <row r="43" spans="1:6">
      <c r="A43" s="3"/>
      <c r="B43" s="3"/>
      <c r="C43" s="3"/>
      <c r="D43" s="70"/>
      <c r="E43" s="70"/>
      <c r="F43" s="17"/>
    </row>
    <row r="44" spans="1:6">
      <c r="A44" s="3"/>
      <c r="B44" s="3"/>
      <c r="C44" s="3"/>
      <c r="D44" s="70"/>
      <c r="E44" s="70"/>
      <c r="F44" s="17"/>
    </row>
    <row r="45" spans="1:6">
      <c r="A45" s="3"/>
      <c r="B45" s="3"/>
      <c r="C45" s="3"/>
      <c r="D45" s="70"/>
      <c r="E45" s="70"/>
      <c r="F45" s="17"/>
    </row>
    <row r="46" spans="1:6">
      <c r="A46" s="3"/>
      <c r="B46" s="3"/>
      <c r="C46" s="3"/>
      <c r="D46" s="70"/>
      <c r="E46" s="70"/>
      <c r="F46" s="17"/>
    </row>
    <row r="47" spans="1:6">
      <c r="A47" s="76"/>
      <c r="B47" s="76"/>
      <c r="C47" s="3"/>
      <c r="D47" s="70"/>
      <c r="E47" s="70"/>
      <c r="F47" s="17"/>
    </row>
    <row r="48" spans="1:6">
      <c r="A48" s="76"/>
      <c r="B48" s="76"/>
      <c r="C48" s="3"/>
      <c r="D48" s="70"/>
      <c r="E48" s="70"/>
      <c r="F48" s="17"/>
    </row>
    <row r="49" spans="1:6">
      <c r="A49" s="76"/>
      <c r="B49" s="76"/>
      <c r="C49" s="3"/>
      <c r="D49" s="70"/>
      <c r="E49" s="70"/>
      <c r="F49" s="17"/>
    </row>
    <row r="50" spans="1:6">
      <c r="A50" s="76"/>
      <c r="B50" s="76"/>
      <c r="C50" s="3"/>
      <c r="D50" s="70"/>
      <c r="E50" s="70"/>
      <c r="F50" s="17"/>
    </row>
    <row r="51" spans="1:6">
      <c r="A51" s="76"/>
      <c r="B51" s="76"/>
      <c r="C51" s="3"/>
      <c r="D51" s="70"/>
      <c r="E51" s="70"/>
      <c r="F51" s="17"/>
    </row>
    <row r="52" spans="1:6">
      <c r="A52" s="76"/>
      <c r="B52" s="76"/>
      <c r="C52" s="3"/>
      <c r="D52" s="70"/>
      <c r="E52" s="70"/>
      <c r="F52" s="17"/>
    </row>
    <row r="53" spans="1:6">
      <c r="A53" s="76"/>
      <c r="B53" s="76"/>
      <c r="C53" s="3"/>
      <c r="D53" s="70"/>
      <c r="E53" s="70"/>
      <c r="F53" s="17"/>
    </row>
    <row r="54" spans="1:6">
      <c r="A54" s="76"/>
      <c r="B54" s="36"/>
      <c r="C54" s="36"/>
      <c r="D54" s="70"/>
      <c r="E54" s="70"/>
      <c r="F54" s="17"/>
    </row>
    <row r="55" spans="1:6">
      <c r="A55" s="76"/>
      <c r="B55" s="76"/>
      <c r="C55" s="3"/>
      <c r="D55" s="70"/>
      <c r="E55" s="70"/>
      <c r="F55" s="17"/>
    </row>
    <row r="56" spans="1:6">
      <c r="A56" s="76"/>
      <c r="B56" s="76"/>
      <c r="C56" s="3"/>
      <c r="D56" s="70"/>
      <c r="E56" s="70"/>
      <c r="F56" s="17"/>
    </row>
    <row r="57" spans="1:6">
      <c r="A57" s="76"/>
      <c r="B57" s="76"/>
      <c r="C57" s="3"/>
      <c r="D57" s="70"/>
      <c r="E57" s="70"/>
      <c r="F57" s="17"/>
    </row>
    <row r="58" spans="1:6">
      <c r="A58" s="3"/>
      <c r="B58" s="3"/>
      <c r="C58" s="3"/>
      <c r="D58" s="70"/>
      <c r="E58" s="70"/>
      <c r="F58" s="17"/>
    </row>
    <row r="59" spans="1:6">
      <c r="A59" s="3"/>
      <c r="B59" s="3"/>
      <c r="C59" s="3"/>
      <c r="D59" s="70"/>
      <c r="E59" s="70"/>
      <c r="F59" s="17"/>
    </row>
    <row r="60" spans="1:6">
      <c r="A60" s="3"/>
      <c r="B60" s="3"/>
      <c r="C60" s="3"/>
      <c r="D60" s="70"/>
      <c r="E60" s="70"/>
      <c r="F60" s="17"/>
    </row>
    <row r="61" spans="1:6">
      <c r="A61" s="3"/>
      <c r="B61" s="3"/>
      <c r="C61" s="3"/>
      <c r="D61" s="70"/>
      <c r="E61" s="70"/>
      <c r="F61" s="17"/>
    </row>
    <row r="62" spans="1:6">
      <c r="A62" s="3"/>
      <c r="B62" s="3"/>
      <c r="C62" s="3"/>
      <c r="D62" s="70"/>
      <c r="E62" s="70"/>
      <c r="F62" s="17"/>
    </row>
    <row r="63" spans="1:6">
      <c r="A63" s="3"/>
      <c r="B63" s="3"/>
      <c r="C63" s="3"/>
      <c r="D63" s="70"/>
      <c r="E63" s="70"/>
      <c r="F63" s="17"/>
    </row>
    <row r="64" spans="1:6">
      <c r="A64" s="3"/>
      <c r="B64" s="3"/>
      <c r="C64" s="3"/>
      <c r="D64" s="70"/>
      <c r="E64" s="3"/>
      <c r="F64" s="17"/>
    </row>
    <row r="65" spans="1:6">
      <c r="A65" s="3"/>
      <c r="B65" s="3"/>
      <c r="C65" s="3"/>
      <c r="D65" s="70"/>
      <c r="E65" s="3"/>
      <c r="F65" s="17"/>
    </row>
    <row r="66" spans="1:6">
      <c r="A66" s="10"/>
      <c r="B66" s="10"/>
      <c r="C66" s="80"/>
      <c r="D66" s="10"/>
      <c r="E66" s="81"/>
      <c r="F66" s="22"/>
    </row>
    <row r="67" spans="1:6">
      <c r="A67" s="10"/>
      <c r="B67" s="45"/>
      <c r="C67" s="3"/>
      <c r="D67" s="82"/>
      <c r="E67" s="10"/>
      <c r="F67" s="22"/>
    </row>
    <row r="68" spans="1:6">
      <c r="B68" s="19"/>
      <c r="C68" s="39"/>
      <c r="D68" s="3"/>
      <c r="E68" s="10"/>
      <c r="F68" s="10"/>
    </row>
    <row r="69" spans="1:6">
      <c r="B69" s="38"/>
      <c r="C69" s="40"/>
      <c r="D69" s="3"/>
      <c r="E69" s="10"/>
      <c r="F69" s="10"/>
    </row>
    <row r="70" spans="1:6">
      <c r="B70" s="19"/>
      <c r="C70" s="40"/>
      <c r="D70" s="3"/>
      <c r="E70" s="10"/>
      <c r="F70" s="10"/>
    </row>
    <row r="71" spans="1:6">
      <c r="B71" s="3"/>
      <c r="C71" s="40"/>
      <c r="D71" s="3"/>
      <c r="E71" s="10"/>
      <c r="F71" s="10"/>
    </row>
    <row r="72" spans="1:6">
      <c r="B72" s="3"/>
      <c r="C72" s="40"/>
      <c r="D72" s="3"/>
      <c r="E72" s="10"/>
      <c r="F72" s="10"/>
    </row>
    <row r="73" spans="1:6">
      <c r="B73" s="3"/>
      <c r="C73" s="40"/>
      <c r="D73" s="3"/>
      <c r="E73" s="10"/>
      <c r="F73" s="10"/>
    </row>
    <row r="74" spans="1:6">
      <c r="B74" s="10"/>
      <c r="C74" s="10"/>
      <c r="D74" s="10"/>
      <c r="E74" s="10"/>
      <c r="F74" s="10"/>
    </row>
    <row r="75" spans="1:6">
      <c r="B75" s="60"/>
      <c r="C75" s="19"/>
      <c r="D75" s="83"/>
      <c r="E75" s="10"/>
      <c r="F75" s="10"/>
    </row>
    <row r="76" spans="1:6">
      <c r="B76" s="60"/>
      <c r="C76" s="19"/>
      <c r="D76" s="19"/>
      <c r="E76" s="10"/>
      <c r="F76" s="10"/>
    </row>
    <row r="77" spans="1:6" ht="20.25">
      <c r="A77" s="388"/>
      <c r="B77" s="388"/>
      <c r="C77" s="388"/>
      <c r="D77" s="388"/>
      <c r="E77" s="388"/>
      <c r="F77" s="388"/>
    </row>
    <row r="78" spans="1:6">
      <c r="A78" s="3"/>
      <c r="B78" s="29"/>
      <c r="C78" s="29"/>
      <c r="D78" s="72"/>
      <c r="E78" s="72"/>
      <c r="F78" s="72"/>
    </row>
    <row r="79" spans="1:6">
      <c r="A79" s="3"/>
      <c r="B79" s="3"/>
      <c r="C79" s="3"/>
      <c r="D79" s="70"/>
      <c r="E79" s="70"/>
      <c r="F79" s="17"/>
    </row>
    <row r="80" spans="1:6">
      <c r="A80" s="3"/>
      <c r="B80" s="3"/>
      <c r="C80" s="3"/>
      <c r="D80" s="70"/>
      <c r="E80" s="70"/>
      <c r="F80" s="17"/>
    </row>
    <row r="81" spans="1:6">
      <c r="A81" s="3"/>
      <c r="B81" s="3"/>
      <c r="C81" s="3"/>
      <c r="D81" s="70"/>
      <c r="E81" s="70"/>
      <c r="F81" s="17"/>
    </row>
    <row r="82" spans="1:6">
      <c r="A82" s="3"/>
      <c r="B82" s="3"/>
      <c r="C82" s="3"/>
      <c r="D82" s="70"/>
      <c r="E82" s="70"/>
      <c r="F82" s="17"/>
    </row>
    <row r="83" spans="1:6">
      <c r="A83" s="3"/>
      <c r="B83" s="3"/>
      <c r="C83" s="3"/>
      <c r="D83" s="70"/>
      <c r="E83" s="70"/>
      <c r="F83" s="17"/>
    </row>
    <row r="84" spans="1:6">
      <c r="A84" s="3"/>
      <c r="B84" s="3"/>
      <c r="C84" s="3"/>
      <c r="D84" s="70"/>
      <c r="E84" s="70"/>
      <c r="F84" s="17"/>
    </row>
    <row r="85" spans="1:6">
      <c r="A85" s="76"/>
      <c r="B85" s="76"/>
      <c r="C85" s="3"/>
      <c r="D85" s="70"/>
      <c r="E85" s="70"/>
      <c r="F85" s="17"/>
    </row>
    <row r="86" spans="1:6">
      <c r="A86" s="76"/>
      <c r="B86" s="76"/>
      <c r="C86" s="3"/>
      <c r="D86" s="70"/>
      <c r="E86" s="70"/>
      <c r="F86" s="17"/>
    </row>
    <row r="87" spans="1:6">
      <c r="A87" s="76"/>
      <c r="B87" s="76"/>
      <c r="C87" s="3"/>
      <c r="D87" s="70"/>
      <c r="E87" s="70"/>
      <c r="F87" s="17"/>
    </row>
    <row r="88" spans="1:6">
      <c r="A88" s="76"/>
      <c r="B88" s="76"/>
      <c r="C88" s="3"/>
      <c r="D88" s="70"/>
      <c r="E88" s="70"/>
      <c r="F88" s="17"/>
    </row>
    <row r="89" spans="1:6">
      <c r="A89" s="76"/>
      <c r="B89" s="76"/>
      <c r="C89" s="3"/>
      <c r="D89" s="70"/>
      <c r="E89" s="70"/>
      <c r="F89" s="17"/>
    </row>
    <row r="90" spans="1:6">
      <c r="A90" s="76"/>
      <c r="B90" s="76"/>
      <c r="C90" s="3"/>
      <c r="D90" s="70"/>
      <c r="E90" s="70"/>
      <c r="F90" s="17"/>
    </row>
    <row r="91" spans="1:6">
      <c r="A91" s="76"/>
      <c r="B91" s="76"/>
      <c r="C91" s="3"/>
      <c r="D91" s="70"/>
      <c r="E91" s="70"/>
      <c r="F91" s="17"/>
    </row>
    <row r="92" spans="1:6">
      <c r="A92" s="76"/>
      <c r="B92" s="36"/>
      <c r="C92" s="36"/>
      <c r="D92" s="70"/>
      <c r="E92" s="70"/>
      <c r="F92" s="17"/>
    </row>
    <row r="93" spans="1:6">
      <c r="A93" s="76"/>
      <c r="B93" s="76"/>
      <c r="C93" s="3"/>
      <c r="D93" s="70"/>
      <c r="E93" s="70"/>
      <c r="F93" s="17"/>
    </row>
    <row r="94" spans="1:6">
      <c r="A94" s="76"/>
      <c r="B94" s="76"/>
      <c r="C94" s="3"/>
      <c r="D94" s="70"/>
      <c r="E94" s="70"/>
      <c r="F94" s="17"/>
    </row>
    <row r="95" spans="1:6">
      <c r="A95" s="76"/>
      <c r="B95" s="76"/>
      <c r="C95" s="3"/>
      <c r="D95" s="70"/>
      <c r="E95" s="70"/>
      <c r="F95" s="17"/>
    </row>
    <row r="96" spans="1:6">
      <c r="A96" s="3"/>
      <c r="B96" s="3"/>
      <c r="C96" s="3"/>
      <c r="D96" s="70"/>
      <c r="E96" s="70"/>
      <c r="F96" s="17"/>
    </row>
    <row r="97" spans="1:6">
      <c r="A97" s="3"/>
      <c r="B97" s="3"/>
      <c r="C97" s="3"/>
      <c r="D97" s="70"/>
      <c r="E97" s="70"/>
      <c r="F97" s="17"/>
    </row>
    <row r="98" spans="1:6">
      <c r="A98" s="3"/>
      <c r="B98" s="3"/>
      <c r="C98" s="3"/>
      <c r="D98" s="70"/>
      <c r="E98" s="70"/>
      <c r="F98" s="17"/>
    </row>
    <row r="99" spans="1:6">
      <c r="A99" s="3"/>
      <c r="B99" s="3"/>
      <c r="C99" s="3"/>
      <c r="D99" s="70"/>
      <c r="E99" s="70"/>
      <c r="F99" s="17"/>
    </row>
    <row r="100" spans="1:6">
      <c r="A100" s="3"/>
      <c r="B100" s="3"/>
      <c r="C100" s="3"/>
      <c r="D100" s="70"/>
      <c r="E100" s="70"/>
      <c r="F100" s="17"/>
    </row>
    <row r="101" spans="1:6">
      <c r="A101" s="3"/>
      <c r="B101" s="3"/>
      <c r="C101" s="3"/>
      <c r="D101" s="70"/>
      <c r="E101" s="70"/>
      <c r="F101" s="17"/>
    </row>
    <row r="102" spans="1:6">
      <c r="A102" s="3"/>
      <c r="B102" s="3"/>
      <c r="C102" s="3"/>
      <c r="D102" s="70"/>
      <c r="E102" s="3"/>
      <c r="F102" s="17"/>
    </row>
    <row r="103" spans="1:6">
      <c r="A103" s="3"/>
      <c r="B103" s="3"/>
      <c r="C103" s="3"/>
      <c r="D103" s="70"/>
      <c r="E103" s="3"/>
      <c r="F103" s="17"/>
    </row>
    <row r="104" spans="1:6">
      <c r="A104" s="10"/>
      <c r="B104" s="10"/>
      <c r="C104" s="80"/>
      <c r="D104" s="10"/>
      <c r="E104" s="81"/>
      <c r="F104" s="22"/>
    </row>
    <row r="105" spans="1:6">
      <c r="A105" s="10"/>
      <c r="B105" s="45"/>
      <c r="C105" s="3"/>
      <c r="D105" s="82"/>
      <c r="E105" s="10"/>
      <c r="F105" s="22"/>
    </row>
    <row r="106" spans="1:6">
      <c r="B106" s="19"/>
      <c r="C106" s="39"/>
      <c r="D106" s="3"/>
      <c r="E106" s="10"/>
      <c r="F106" s="10"/>
    </row>
    <row r="107" spans="1:6">
      <c r="B107" s="38"/>
      <c r="C107" s="40"/>
      <c r="D107" s="3"/>
      <c r="E107" s="10"/>
      <c r="F107" s="10"/>
    </row>
    <row r="108" spans="1:6">
      <c r="B108" s="19"/>
      <c r="C108" s="40"/>
      <c r="D108" s="3"/>
      <c r="E108" s="10"/>
      <c r="F108" s="10"/>
    </row>
    <row r="109" spans="1:6">
      <c r="B109" s="3"/>
      <c r="C109" s="40"/>
      <c r="D109" s="3"/>
      <c r="E109" s="10"/>
      <c r="F109" s="10"/>
    </row>
    <row r="110" spans="1:6">
      <c r="B110" s="3"/>
      <c r="C110" s="40"/>
      <c r="D110" s="3"/>
      <c r="E110" s="10"/>
      <c r="F110" s="10"/>
    </row>
    <row r="111" spans="1:6">
      <c r="B111" s="3"/>
      <c r="C111" s="40"/>
      <c r="D111" s="3"/>
      <c r="E111" s="10"/>
      <c r="F111" s="10"/>
    </row>
    <row r="112" spans="1:6">
      <c r="B112" s="10"/>
      <c r="C112" s="10"/>
      <c r="D112" s="10"/>
      <c r="E112" s="10"/>
      <c r="F112" s="10"/>
    </row>
    <row r="113" spans="1:6">
      <c r="B113" s="60"/>
      <c r="C113" s="19"/>
      <c r="D113" s="83"/>
      <c r="E113" s="10"/>
      <c r="F113" s="10"/>
    </row>
    <row r="114" spans="1:6">
      <c r="B114" s="60"/>
      <c r="C114" s="19"/>
      <c r="D114" s="19"/>
      <c r="E114" s="10"/>
      <c r="F114" s="10"/>
    </row>
    <row r="115" spans="1:6" ht="20.25">
      <c r="A115" s="388"/>
      <c r="B115" s="388"/>
      <c r="C115" s="388"/>
      <c r="D115" s="388"/>
      <c r="E115" s="388"/>
      <c r="F115" s="388"/>
    </row>
    <row r="116" spans="1:6">
      <c r="A116" s="3"/>
      <c r="B116" s="29"/>
      <c r="C116" s="29"/>
      <c r="D116" s="72"/>
      <c r="E116" s="72"/>
      <c r="F116" s="72"/>
    </row>
    <row r="117" spans="1:6">
      <c r="A117" s="3"/>
      <c r="B117" s="3"/>
      <c r="C117" s="3"/>
      <c r="D117" s="70"/>
      <c r="E117" s="70"/>
      <c r="F117" s="17"/>
    </row>
    <row r="118" spans="1:6">
      <c r="A118" s="3"/>
      <c r="B118" s="3"/>
      <c r="C118" s="3"/>
      <c r="D118" s="70"/>
      <c r="E118" s="70"/>
      <c r="F118" s="17"/>
    </row>
    <row r="119" spans="1:6">
      <c r="A119" s="3"/>
      <c r="B119" s="3"/>
      <c r="C119" s="3"/>
      <c r="D119" s="70"/>
      <c r="E119" s="70"/>
      <c r="F119" s="17"/>
    </row>
    <row r="120" spans="1:6">
      <c r="A120" s="3"/>
      <c r="B120" s="3"/>
      <c r="C120" s="3"/>
      <c r="D120" s="70"/>
      <c r="E120" s="70"/>
      <c r="F120" s="17"/>
    </row>
    <row r="121" spans="1:6">
      <c r="A121" s="3"/>
      <c r="B121" s="3"/>
      <c r="C121" s="3"/>
      <c r="D121" s="70"/>
      <c r="E121" s="70"/>
      <c r="F121" s="17"/>
    </row>
    <row r="122" spans="1:6">
      <c r="A122" s="3"/>
      <c r="B122" s="3"/>
      <c r="C122" s="3"/>
      <c r="D122" s="70"/>
      <c r="E122" s="70"/>
      <c r="F122" s="17"/>
    </row>
    <row r="123" spans="1:6">
      <c r="A123" s="76"/>
      <c r="B123" s="76"/>
      <c r="C123" s="3"/>
      <c r="D123" s="70"/>
      <c r="E123" s="70"/>
      <c r="F123" s="17"/>
    </row>
    <row r="124" spans="1:6">
      <c r="A124" s="76"/>
      <c r="B124" s="76"/>
      <c r="C124" s="3"/>
      <c r="D124" s="70"/>
      <c r="E124" s="70"/>
      <c r="F124" s="17"/>
    </row>
    <row r="125" spans="1:6">
      <c r="A125" s="76"/>
      <c r="B125" s="76"/>
      <c r="C125" s="3"/>
      <c r="D125" s="70"/>
      <c r="E125" s="70"/>
      <c r="F125" s="17"/>
    </row>
    <row r="126" spans="1:6">
      <c r="A126" s="76"/>
      <c r="B126" s="76"/>
      <c r="C126" s="3"/>
      <c r="D126" s="70"/>
      <c r="E126" s="70"/>
      <c r="F126" s="17"/>
    </row>
    <row r="127" spans="1:6">
      <c r="A127" s="76"/>
      <c r="B127" s="76"/>
      <c r="C127" s="3"/>
      <c r="D127" s="70"/>
      <c r="E127" s="70"/>
      <c r="F127" s="17"/>
    </row>
    <row r="128" spans="1:6">
      <c r="A128" s="76"/>
      <c r="B128" s="76"/>
      <c r="C128" s="3"/>
      <c r="D128" s="70"/>
      <c r="E128" s="70"/>
      <c r="F128" s="17"/>
    </row>
    <row r="129" spans="1:6">
      <c r="A129" s="76"/>
      <c r="B129" s="76"/>
      <c r="C129" s="3"/>
      <c r="D129" s="70"/>
      <c r="E129" s="70"/>
      <c r="F129" s="17"/>
    </row>
    <row r="130" spans="1:6">
      <c r="A130" s="76"/>
      <c r="B130" s="36"/>
      <c r="C130" s="36"/>
      <c r="D130" s="70"/>
      <c r="E130" s="70"/>
      <c r="F130" s="17"/>
    </row>
    <row r="131" spans="1:6">
      <c r="A131" s="76"/>
      <c r="B131" s="76"/>
      <c r="C131" s="3"/>
      <c r="D131" s="70"/>
      <c r="E131" s="70"/>
      <c r="F131" s="17"/>
    </row>
    <row r="132" spans="1:6">
      <c r="A132" s="76"/>
      <c r="B132" s="76"/>
      <c r="C132" s="3"/>
      <c r="D132" s="70"/>
      <c r="E132" s="70"/>
      <c r="F132" s="17"/>
    </row>
    <row r="133" spans="1:6">
      <c r="A133" s="76"/>
      <c r="B133" s="76"/>
      <c r="C133" s="3"/>
      <c r="D133" s="70"/>
      <c r="E133" s="70"/>
      <c r="F133" s="17"/>
    </row>
    <row r="134" spans="1:6">
      <c r="A134" s="3"/>
      <c r="B134" s="3"/>
      <c r="C134" s="3"/>
      <c r="D134" s="70"/>
      <c r="E134" s="70"/>
      <c r="F134" s="17"/>
    </row>
    <row r="135" spans="1:6">
      <c r="A135" s="3"/>
      <c r="B135" s="3"/>
      <c r="C135" s="3"/>
      <c r="D135" s="70"/>
      <c r="E135" s="70"/>
      <c r="F135" s="17"/>
    </row>
    <row r="136" spans="1:6">
      <c r="A136" s="3"/>
      <c r="B136" s="3"/>
      <c r="C136" s="3"/>
      <c r="D136" s="70"/>
      <c r="E136" s="70"/>
      <c r="F136" s="17"/>
    </row>
    <row r="137" spans="1:6">
      <c r="A137" s="3"/>
      <c r="B137" s="3"/>
      <c r="C137" s="3"/>
      <c r="D137" s="70"/>
      <c r="E137" s="70"/>
      <c r="F137" s="17"/>
    </row>
    <row r="138" spans="1:6">
      <c r="A138" s="3"/>
      <c r="B138" s="3"/>
      <c r="C138" s="3"/>
      <c r="D138" s="70"/>
      <c r="E138" s="70"/>
      <c r="F138" s="17"/>
    </row>
    <row r="139" spans="1:6">
      <c r="A139" s="3"/>
      <c r="B139" s="3"/>
      <c r="C139" s="3"/>
      <c r="D139" s="70"/>
      <c r="E139" s="70"/>
      <c r="F139" s="17"/>
    </row>
    <row r="140" spans="1:6">
      <c r="A140" s="3"/>
      <c r="B140" s="3"/>
      <c r="C140" s="3"/>
      <c r="D140" s="70"/>
      <c r="E140" s="3"/>
      <c r="F140" s="17"/>
    </row>
    <row r="141" spans="1:6">
      <c r="A141" s="3"/>
      <c r="B141" s="3"/>
      <c r="C141" s="3"/>
      <c r="D141" s="70"/>
      <c r="E141" s="3"/>
      <c r="F141" s="17"/>
    </row>
    <row r="142" spans="1:6">
      <c r="A142" s="10"/>
      <c r="B142" s="10"/>
      <c r="C142" s="80"/>
      <c r="D142" s="10"/>
      <c r="E142" s="81"/>
      <c r="F142" s="22"/>
    </row>
    <row r="143" spans="1:6">
      <c r="A143" s="10"/>
      <c r="B143" s="45"/>
      <c r="C143" s="3"/>
      <c r="D143" s="82"/>
      <c r="E143" s="10"/>
      <c r="F143" s="22"/>
    </row>
    <row r="144" spans="1:6">
      <c r="B144" s="19"/>
      <c r="C144" s="39"/>
      <c r="D144" s="3"/>
      <c r="E144" s="10"/>
      <c r="F144" s="10"/>
    </row>
    <row r="145" spans="2:6">
      <c r="B145" s="38"/>
      <c r="C145" s="40"/>
      <c r="D145" s="3"/>
      <c r="E145" s="10"/>
      <c r="F145" s="10"/>
    </row>
    <row r="146" spans="2:6">
      <c r="B146" s="19"/>
      <c r="C146" s="40"/>
      <c r="D146" s="3"/>
      <c r="E146" s="10"/>
      <c r="F146" s="10"/>
    </row>
    <row r="147" spans="2:6">
      <c r="B147" s="3"/>
      <c r="C147" s="40"/>
      <c r="D147" s="3"/>
      <c r="E147" s="10"/>
      <c r="F147" s="10"/>
    </row>
    <row r="148" spans="2:6">
      <c r="B148" s="3"/>
      <c r="C148" s="40"/>
      <c r="D148" s="3"/>
      <c r="E148" s="10"/>
      <c r="F148" s="10"/>
    </row>
    <row r="149" spans="2:6">
      <c r="B149" s="3"/>
      <c r="C149" s="40"/>
      <c r="D149" s="3"/>
      <c r="E149" s="10"/>
      <c r="F149" s="10"/>
    </row>
    <row r="150" spans="2:6">
      <c r="B150" s="10"/>
      <c r="C150" s="10"/>
      <c r="D150" s="10"/>
      <c r="E150" s="10"/>
      <c r="F150" s="10"/>
    </row>
    <row r="151" spans="2:6">
      <c r="B151" s="60"/>
      <c r="C151" s="19"/>
      <c r="D151" s="83"/>
      <c r="E151" s="10"/>
      <c r="F151" s="10"/>
    </row>
    <row r="152" spans="2:6">
      <c r="B152" s="60"/>
      <c r="C152" s="19"/>
      <c r="D152" s="19"/>
      <c r="E152" s="10"/>
      <c r="F152" s="10"/>
    </row>
  </sheetData>
  <mergeCells count="4">
    <mergeCell ref="A1:F1"/>
    <mergeCell ref="A39:F39"/>
    <mergeCell ref="A77:F77"/>
    <mergeCell ref="A115:F11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view="pageBreakPreview" zoomScaleNormal="100" zoomScaleSheetLayoutView="100" workbookViewId="0">
      <selection activeCell="F10" sqref="F10"/>
    </sheetView>
  </sheetViews>
  <sheetFormatPr defaultRowHeight="15.75"/>
  <cols>
    <col min="1" max="1" width="22.5" bestFit="1" customWidth="1"/>
    <col min="2" max="8" width="11.625" customWidth="1"/>
    <col min="9" max="9" width="16.625" customWidth="1"/>
    <col min="10" max="10" width="11.625" customWidth="1"/>
  </cols>
  <sheetData>
    <row r="1" spans="1:10" ht="20.25">
      <c r="A1" s="336" t="s">
        <v>160</v>
      </c>
      <c r="B1" s="336"/>
      <c r="C1" s="336"/>
      <c r="D1" s="336"/>
      <c r="E1" s="336"/>
      <c r="F1" s="336"/>
      <c r="G1" s="336"/>
      <c r="H1" s="336"/>
      <c r="I1" s="336"/>
      <c r="J1" s="336"/>
    </row>
    <row r="3" spans="1:10" s="5" customFormat="1" ht="160.5" customHeight="1">
      <c r="A3" s="29" t="s">
        <v>87</v>
      </c>
      <c r="B3" s="29" t="s">
        <v>88</v>
      </c>
      <c r="C3" s="29" t="s">
        <v>89</v>
      </c>
      <c r="D3" s="29" t="s">
        <v>90</v>
      </c>
      <c r="E3" s="29" t="s">
        <v>91</v>
      </c>
      <c r="F3" s="29" t="s">
        <v>92</v>
      </c>
      <c r="G3" s="29" t="s">
        <v>93</v>
      </c>
      <c r="H3" s="29" t="s">
        <v>94</v>
      </c>
      <c r="I3" s="29" t="s">
        <v>95</v>
      </c>
      <c r="J3" s="24"/>
    </row>
    <row r="4" spans="1:10">
      <c r="A4" s="17" t="s">
        <v>16</v>
      </c>
      <c r="B4" s="17">
        <v>18</v>
      </c>
      <c r="C4" s="3">
        <v>1</v>
      </c>
      <c r="D4" s="3">
        <v>0</v>
      </c>
      <c r="E4" s="3">
        <v>2.92</v>
      </c>
      <c r="F4" s="3">
        <v>0</v>
      </c>
      <c r="G4" s="3">
        <v>0</v>
      </c>
      <c r="H4" s="3">
        <v>0</v>
      </c>
      <c r="I4" s="3">
        <v>14</v>
      </c>
      <c r="J4" s="10"/>
    </row>
    <row r="5" spans="1:10">
      <c r="A5" s="17" t="s">
        <v>17</v>
      </c>
      <c r="B5" s="17">
        <v>31</v>
      </c>
      <c r="C5" s="3">
        <v>1</v>
      </c>
      <c r="D5" s="3">
        <v>0.03</v>
      </c>
      <c r="E5" s="3">
        <v>4.2699999999999996</v>
      </c>
      <c r="F5" s="3">
        <v>0</v>
      </c>
      <c r="G5" s="3">
        <v>0</v>
      </c>
      <c r="H5" s="3">
        <v>0</v>
      </c>
      <c r="I5" s="3">
        <v>26</v>
      </c>
      <c r="J5" s="10"/>
    </row>
    <row r="6" spans="1:10">
      <c r="A6" s="17" t="s">
        <v>12</v>
      </c>
      <c r="B6" s="17">
        <v>95</v>
      </c>
      <c r="C6" s="3">
        <v>1.49</v>
      </c>
      <c r="D6" s="3">
        <v>0.46</v>
      </c>
      <c r="E6" s="3">
        <v>3.18</v>
      </c>
      <c r="F6" s="3">
        <v>0</v>
      </c>
      <c r="G6" s="3">
        <v>3</v>
      </c>
      <c r="H6" s="3">
        <v>6</v>
      </c>
      <c r="I6" s="3">
        <v>57</v>
      </c>
      <c r="J6" s="10"/>
    </row>
    <row r="7" spans="1:10">
      <c r="A7" s="43" t="s">
        <v>2</v>
      </c>
      <c r="B7" s="17">
        <v>144</v>
      </c>
      <c r="C7" s="3">
        <v>1.1599999999999999</v>
      </c>
      <c r="D7" s="3">
        <v>0.16</v>
      </c>
      <c r="E7" s="3">
        <v>3.46</v>
      </c>
      <c r="F7" s="3">
        <v>0</v>
      </c>
      <c r="G7" s="3">
        <v>3</v>
      </c>
      <c r="H7" s="3">
        <v>6</v>
      </c>
      <c r="I7" s="3">
        <v>97</v>
      </c>
      <c r="J7" s="10"/>
    </row>
    <row r="8" spans="1:1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>
      <c r="A9" s="389" t="s">
        <v>96</v>
      </c>
      <c r="B9" s="390"/>
      <c r="C9" s="390"/>
      <c r="D9" s="13"/>
      <c r="E9" s="13"/>
      <c r="F9" s="13"/>
      <c r="G9" s="13"/>
      <c r="H9" s="13"/>
      <c r="I9" s="13"/>
      <c r="J9" s="13"/>
    </row>
    <row r="10" spans="1:10" s="1" customFormat="1" ht="31.5">
      <c r="A10" s="29" t="s">
        <v>97</v>
      </c>
      <c r="B10" s="20" t="s">
        <v>98</v>
      </c>
      <c r="C10" s="20" t="s">
        <v>99</v>
      </c>
      <c r="D10" s="13"/>
      <c r="E10" s="13"/>
      <c r="F10" s="13"/>
      <c r="G10" s="13"/>
      <c r="H10" s="13"/>
      <c r="I10" s="13"/>
      <c r="J10" s="13"/>
    </row>
    <row r="11" spans="1:10">
      <c r="A11" s="17" t="s">
        <v>18</v>
      </c>
      <c r="B11" s="17">
        <v>20</v>
      </c>
      <c r="C11" s="4">
        <v>0.79</v>
      </c>
      <c r="D11" s="10"/>
      <c r="E11" s="10"/>
      <c r="F11" s="10"/>
      <c r="G11" s="10"/>
      <c r="H11" s="10"/>
      <c r="I11" s="10"/>
      <c r="J11" s="10"/>
    </row>
    <row r="12" spans="1:10">
      <c r="A12" s="17" t="s">
        <v>52</v>
      </c>
      <c r="B12" s="17">
        <v>15</v>
      </c>
      <c r="C12" s="4">
        <v>0.87</v>
      </c>
      <c r="D12" s="10"/>
      <c r="E12" s="10"/>
      <c r="F12" s="10"/>
      <c r="G12" s="10"/>
      <c r="H12" s="10"/>
      <c r="I12" s="10"/>
      <c r="J12" s="10"/>
    </row>
    <row r="13" spans="1:10" ht="13.5" customHeight="1">
      <c r="A13" s="41" t="s">
        <v>2</v>
      </c>
      <c r="B13" s="3">
        <v>35</v>
      </c>
      <c r="C13" s="3">
        <v>0.82</v>
      </c>
    </row>
    <row r="14" spans="1:10">
      <c r="C14" s="23"/>
    </row>
  </sheetData>
  <mergeCells count="2">
    <mergeCell ref="A9:C9"/>
    <mergeCell ref="A1:J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BreakPreview" zoomScaleNormal="100" zoomScaleSheetLayoutView="100" workbookViewId="0">
      <selection activeCell="F19" sqref="F19"/>
    </sheetView>
  </sheetViews>
  <sheetFormatPr defaultRowHeight="15.75"/>
  <cols>
    <col min="1" max="1" width="15.75" customWidth="1"/>
    <col min="2" max="2" width="11.5" customWidth="1"/>
    <col min="3" max="14" width="10.625" customWidth="1"/>
  </cols>
  <sheetData>
    <row r="1" spans="1:13" ht="42" customHeight="1">
      <c r="A1" s="350" t="s">
        <v>161</v>
      </c>
      <c r="B1" s="350"/>
      <c r="C1" s="350"/>
      <c r="D1" s="350"/>
      <c r="E1" s="350"/>
      <c r="F1" s="350"/>
      <c r="G1" s="350"/>
      <c r="H1" s="31"/>
      <c r="I1" s="31"/>
      <c r="J1" s="31"/>
      <c r="K1" s="31"/>
      <c r="L1" s="31"/>
      <c r="M1" s="31"/>
    </row>
    <row r="2" spans="1:13">
      <c r="A2" s="23" t="s">
        <v>142</v>
      </c>
      <c r="B2" s="23"/>
      <c r="C2" s="25"/>
    </row>
    <row r="3" spans="1:13" s="7" customFormat="1" ht="47.25">
      <c r="A3" s="29" t="s">
        <v>57</v>
      </c>
      <c r="B3" s="29" t="s">
        <v>61</v>
      </c>
      <c r="C3" s="29" t="s">
        <v>100</v>
      </c>
      <c r="D3" s="29" t="s">
        <v>101</v>
      </c>
      <c r="E3" s="29" t="s">
        <v>126</v>
      </c>
      <c r="F3" s="29" t="s">
        <v>102</v>
      </c>
      <c r="G3" s="29" t="s">
        <v>103</v>
      </c>
    </row>
    <row r="4" spans="1:13" s="7" customFormat="1">
      <c r="A4" s="29" t="s">
        <v>250</v>
      </c>
      <c r="B4" s="87">
        <v>121.64</v>
      </c>
      <c r="C4" s="87">
        <v>12.5</v>
      </c>
      <c r="D4" s="87">
        <v>32.049999999999997</v>
      </c>
      <c r="E4" s="87">
        <v>0</v>
      </c>
      <c r="F4" s="87">
        <v>68.09</v>
      </c>
      <c r="G4" s="87">
        <v>9</v>
      </c>
    </row>
    <row r="5" spans="1:13" s="7" customFormat="1">
      <c r="A5" s="29" t="s">
        <v>251</v>
      </c>
      <c r="B5" s="87">
        <v>95.65</v>
      </c>
      <c r="C5" s="87">
        <v>23</v>
      </c>
      <c r="D5" s="87">
        <v>32.46</v>
      </c>
      <c r="E5" s="87">
        <v>0</v>
      </c>
      <c r="F5" s="87">
        <v>28.63</v>
      </c>
      <c r="G5" s="87">
        <v>11.56</v>
      </c>
    </row>
    <row r="6" spans="1:13">
      <c r="A6" s="29" t="s">
        <v>252</v>
      </c>
      <c r="B6" s="87">
        <v>107.75</v>
      </c>
      <c r="C6" s="87">
        <v>14.1</v>
      </c>
      <c r="D6" s="87">
        <v>31.17</v>
      </c>
      <c r="E6" s="87">
        <v>0</v>
      </c>
      <c r="F6" s="87">
        <v>44.68</v>
      </c>
      <c r="G6" s="87">
        <v>17.8</v>
      </c>
    </row>
    <row r="7" spans="1:13">
      <c r="A7" s="29" t="s">
        <v>253</v>
      </c>
      <c r="B7" s="87">
        <v>64.5</v>
      </c>
      <c r="C7" s="87">
        <v>9</v>
      </c>
      <c r="D7" s="87">
        <v>14.2</v>
      </c>
      <c r="E7" s="87">
        <v>0</v>
      </c>
      <c r="F7" s="87">
        <v>27.3</v>
      </c>
      <c r="G7" s="87">
        <v>14</v>
      </c>
    </row>
    <row r="8" spans="1:13">
      <c r="A8" s="29" t="s">
        <v>254</v>
      </c>
      <c r="B8" s="87">
        <v>93.67</v>
      </c>
      <c r="C8" s="87">
        <v>6</v>
      </c>
      <c r="D8" s="87">
        <v>20</v>
      </c>
      <c r="E8" s="87">
        <v>0</v>
      </c>
      <c r="F8" s="87">
        <v>53.34</v>
      </c>
      <c r="G8" s="87">
        <v>14.33</v>
      </c>
    </row>
    <row r="9" spans="1:13">
      <c r="A9" s="29" t="s">
        <v>255</v>
      </c>
      <c r="B9" s="87">
        <v>83.58</v>
      </c>
      <c r="C9" s="87">
        <v>7.8</v>
      </c>
      <c r="D9" s="87">
        <v>18</v>
      </c>
      <c r="E9" s="87">
        <v>0</v>
      </c>
      <c r="F9" s="87">
        <v>25.9</v>
      </c>
      <c r="G9" s="87">
        <v>31.88</v>
      </c>
    </row>
    <row r="10" spans="1:13">
      <c r="A10" s="29" t="s">
        <v>256</v>
      </c>
      <c r="B10" s="88">
        <v>45</v>
      </c>
      <c r="C10" s="88">
        <v>6</v>
      </c>
      <c r="D10" s="88">
        <v>12</v>
      </c>
      <c r="E10" s="88">
        <v>0</v>
      </c>
      <c r="F10" s="88">
        <v>26</v>
      </c>
      <c r="G10" s="88">
        <v>1</v>
      </c>
    </row>
    <row r="11" spans="1:13">
      <c r="A11" s="29" t="s">
        <v>257</v>
      </c>
      <c r="B11" s="88">
        <v>42</v>
      </c>
      <c r="C11" s="88">
        <v>1</v>
      </c>
      <c r="D11" s="88">
        <v>1</v>
      </c>
      <c r="E11" s="88">
        <v>0</v>
      </c>
      <c r="F11" s="88">
        <v>6</v>
      </c>
      <c r="G11" s="88">
        <v>34</v>
      </c>
    </row>
    <row r="12" spans="1:13">
      <c r="A12" s="2" t="s">
        <v>2</v>
      </c>
      <c r="B12" s="3">
        <v>655.79</v>
      </c>
      <c r="C12" s="3">
        <v>79.400000000000006</v>
      </c>
      <c r="D12" s="3">
        <v>160.88</v>
      </c>
      <c r="E12" s="3">
        <v>0</v>
      </c>
      <c r="F12" s="3">
        <v>279.94</v>
      </c>
      <c r="G12" s="3">
        <v>135.57</v>
      </c>
    </row>
    <row r="13" spans="1:13">
      <c r="A13" s="2" t="s">
        <v>124</v>
      </c>
      <c r="B13" s="42">
        <v>1</v>
      </c>
      <c r="C13" s="3">
        <v>12.11</v>
      </c>
      <c r="D13" s="3">
        <v>24.53</v>
      </c>
      <c r="E13" s="3">
        <v>0</v>
      </c>
      <c r="F13" s="3">
        <v>42.69</v>
      </c>
      <c r="G13" s="3">
        <v>20.67</v>
      </c>
    </row>
    <row r="14" spans="1:13">
      <c r="A14" s="2" t="s">
        <v>141</v>
      </c>
      <c r="B14" s="3">
        <v>667.18</v>
      </c>
      <c r="C14" s="3">
        <v>77.09</v>
      </c>
      <c r="D14" s="3">
        <v>169.93</v>
      </c>
      <c r="E14" s="3">
        <v>0</v>
      </c>
      <c r="F14" s="3">
        <v>272.33999999999997</v>
      </c>
      <c r="G14" s="3">
        <v>147.82</v>
      </c>
    </row>
    <row r="15" spans="1:13">
      <c r="A15" s="2" t="s">
        <v>110</v>
      </c>
      <c r="B15" s="3">
        <v>-1.74</v>
      </c>
      <c r="C15" s="3">
        <v>2.91</v>
      </c>
      <c r="D15" s="3">
        <v>-5.62</v>
      </c>
      <c r="E15" s="3">
        <v>0</v>
      </c>
      <c r="F15" s="3">
        <v>2.71</v>
      </c>
      <c r="G15" s="3">
        <v>-9.0399999999999991</v>
      </c>
    </row>
  </sheetData>
  <mergeCells count="1">
    <mergeCell ref="A1:G1"/>
  </mergeCells>
  <phoneticPr fontId="2" type="noConversion"/>
  <pageMargins left="0.74803149606299213" right="0.74803149606299213" top="0.51181102362204722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selection activeCell="D50" sqref="D50"/>
    </sheetView>
  </sheetViews>
  <sheetFormatPr defaultRowHeight="15.75"/>
  <cols>
    <col min="1" max="1" width="14.75" customWidth="1"/>
    <col min="2" max="10" width="12.625" customWidth="1"/>
  </cols>
  <sheetData>
    <row r="1" spans="1:10" ht="20.25">
      <c r="A1" s="242" t="s">
        <v>1561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0" ht="20.25">
      <c r="A2" s="242"/>
      <c r="B2" s="243"/>
      <c r="C2" s="243"/>
      <c r="D2" s="243"/>
      <c r="E2" s="243"/>
      <c r="F2" s="243"/>
      <c r="G2" s="243"/>
      <c r="H2" s="243"/>
      <c r="I2" s="243"/>
      <c r="J2" s="243"/>
    </row>
    <row r="3" spans="1:10" ht="20.25">
      <c r="A3" s="242"/>
      <c r="B3" s="243"/>
      <c r="C3" s="243"/>
      <c r="D3" s="243"/>
      <c r="E3" s="243"/>
      <c r="F3" s="243"/>
      <c r="G3" s="243"/>
      <c r="H3" s="243"/>
      <c r="I3" s="243"/>
      <c r="J3" s="243"/>
    </row>
    <row r="4" spans="1:10" ht="30" customHeight="1">
      <c r="A4" s="244"/>
      <c r="B4" s="245" t="s">
        <v>1544</v>
      </c>
      <c r="C4" s="246" t="s">
        <v>1556</v>
      </c>
      <c r="D4" s="247"/>
      <c r="E4" s="248"/>
      <c r="F4" s="248"/>
      <c r="G4" s="249"/>
      <c r="H4" s="249"/>
      <c r="I4" s="249"/>
      <c r="J4" s="258"/>
    </row>
    <row r="5" spans="1:10" ht="30" customHeight="1">
      <c r="A5" s="250"/>
      <c r="B5" s="251" t="s">
        <v>1545</v>
      </c>
      <c r="C5" s="252" t="s">
        <v>1546</v>
      </c>
      <c r="D5" s="252"/>
      <c r="E5" s="253" t="s">
        <v>1547</v>
      </c>
      <c r="F5" s="252"/>
      <c r="G5" s="254" t="s">
        <v>1548</v>
      </c>
      <c r="H5" s="249"/>
      <c r="I5" s="252" t="s">
        <v>1549</v>
      </c>
      <c r="J5" s="252"/>
    </row>
    <row r="6" spans="1:10" ht="30" customHeight="1">
      <c r="A6" s="255"/>
      <c r="B6" s="256" t="s">
        <v>1550</v>
      </c>
      <c r="C6" s="257" t="s">
        <v>1551</v>
      </c>
      <c r="D6" s="264" t="s">
        <v>1564</v>
      </c>
      <c r="E6" s="257" t="s">
        <v>1551</v>
      </c>
      <c r="F6" s="264" t="s">
        <v>1564</v>
      </c>
      <c r="G6" s="257" t="s">
        <v>1551</v>
      </c>
      <c r="H6" s="264" t="s">
        <v>1564</v>
      </c>
      <c r="I6" s="257" t="s">
        <v>1551</v>
      </c>
      <c r="J6" s="264" t="s">
        <v>1564</v>
      </c>
    </row>
    <row r="7" spans="1:10" ht="30" customHeight="1">
      <c r="A7" s="255" t="s">
        <v>748</v>
      </c>
      <c r="B7" s="258">
        <v>213</v>
      </c>
      <c r="C7" s="257">
        <v>198</v>
      </c>
      <c r="D7" s="249">
        <v>626</v>
      </c>
      <c r="E7" s="257"/>
      <c r="F7" s="258"/>
      <c r="G7" s="257"/>
      <c r="H7" s="258"/>
      <c r="I7" s="257">
        <v>15</v>
      </c>
      <c r="J7" s="258">
        <v>45</v>
      </c>
    </row>
    <row r="8" spans="1:10" ht="30" customHeight="1">
      <c r="A8" s="255" t="s">
        <v>251</v>
      </c>
      <c r="B8" s="259">
        <v>162</v>
      </c>
      <c r="C8" s="257">
        <v>106</v>
      </c>
      <c r="D8" s="249">
        <v>179</v>
      </c>
      <c r="E8" s="257"/>
      <c r="F8" s="258"/>
      <c r="G8" s="257">
        <v>46</v>
      </c>
      <c r="H8" s="258">
        <v>238</v>
      </c>
      <c r="I8" s="257">
        <v>10</v>
      </c>
      <c r="J8" s="258">
        <v>44</v>
      </c>
    </row>
    <row r="9" spans="1:10" ht="30" customHeight="1">
      <c r="A9" s="255" t="s">
        <v>252</v>
      </c>
      <c r="B9" s="259">
        <v>35</v>
      </c>
      <c r="C9" s="257">
        <v>21</v>
      </c>
      <c r="D9" s="249">
        <v>104</v>
      </c>
      <c r="E9" s="257"/>
      <c r="F9" s="258"/>
      <c r="G9" s="257">
        <v>2</v>
      </c>
      <c r="H9" s="258">
        <v>14</v>
      </c>
      <c r="I9" s="257">
        <v>12</v>
      </c>
      <c r="J9" s="258">
        <v>68</v>
      </c>
    </row>
    <row r="10" spans="1:10" ht="30" customHeight="1">
      <c r="A10" s="255" t="s">
        <v>253</v>
      </c>
      <c r="B10" s="259">
        <v>48</v>
      </c>
      <c r="C10" s="260">
        <v>48</v>
      </c>
      <c r="D10" s="261">
        <v>277</v>
      </c>
      <c r="E10" s="257"/>
      <c r="F10" s="258"/>
      <c r="G10" s="257"/>
      <c r="H10" s="258"/>
      <c r="I10" s="257"/>
      <c r="J10" s="258"/>
    </row>
    <row r="11" spans="1:10" ht="30" customHeight="1">
      <c r="A11" s="255" t="s">
        <v>254</v>
      </c>
      <c r="B11" s="259">
        <v>73</v>
      </c>
      <c r="C11" s="257">
        <v>73</v>
      </c>
      <c r="D11" s="249">
        <v>434</v>
      </c>
      <c r="E11" s="257"/>
      <c r="F11" s="258"/>
      <c r="G11" s="257"/>
      <c r="H11" s="258"/>
      <c r="I11" s="257"/>
      <c r="J11" s="258"/>
    </row>
    <row r="12" spans="1:10" ht="30" customHeight="1">
      <c r="A12" s="255" t="s">
        <v>256</v>
      </c>
      <c r="B12" s="259">
        <v>48</v>
      </c>
      <c r="C12" s="257">
        <v>48</v>
      </c>
      <c r="D12" s="249">
        <v>204</v>
      </c>
      <c r="E12" s="257"/>
      <c r="F12" s="258"/>
      <c r="G12" s="257"/>
      <c r="H12" s="258"/>
      <c r="I12" s="257"/>
      <c r="J12" s="258"/>
    </row>
    <row r="13" spans="1:10" ht="30" customHeight="1">
      <c r="A13" s="255" t="s">
        <v>1559</v>
      </c>
      <c r="B13" s="259">
        <v>26</v>
      </c>
      <c r="C13" s="257">
        <v>17</v>
      </c>
      <c r="D13" s="249">
        <v>85</v>
      </c>
      <c r="E13" s="257"/>
      <c r="F13" s="258"/>
      <c r="G13" s="257"/>
      <c r="H13" s="258"/>
      <c r="I13" s="257">
        <v>9</v>
      </c>
      <c r="J13" s="258">
        <v>4</v>
      </c>
    </row>
    <row r="14" spans="1:10" ht="30" customHeight="1">
      <c r="A14" s="255" t="s">
        <v>1562</v>
      </c>
      <c r="B14" s="259">
        <v>18</v>
      </c>
      <c r="C14" s="257">
        <v>15</v>
      </c>
      <c r="D14" s="249">
        <v>61</v>
      </c>
      <c r="E14" s="257"/>
      <c r="F14" s="258"/>
      <c r="G14" s="257"/>
      <c r="H14" s="258"/>
      <c r="I14" s="257">
        <v>3</v>
      </c>
      <c r="J14" s="258">
        <v>54</v>
      </c>
    </row>
    <row r="15" spans="1:10" ht="30" customHeight="1">
      <c r="A15" s="255" t="s">
        <v>1563</v>
      </c>
      <c r="B15" s="259">
        <v>1</v>
      </c>
      <c r="C15" s="257">
        <v>1</v>
      </c>
      <c r="D15" s="249">
        <v>5</v>
      </c>
      <c r="E15" s="257"/>
      <c r="F15" s="258"/>
      <c r="G15" s="257"/>
      <c r="H15" s="258"/>
      <c r="I15" s="257"/>
      <c r="J15" s="258"/>
    </row>
    <row r="16" spans="1:10" ht="30" customHeight="1">
      <c r="A16" s="255" t="s">
        <v>61</v>
      </c>
      <c r="B16" s="259">
        <f>SUM(B7:B15)</f>
        <v>624</v>
      </c>
      <c r="C16" s="257">
        <f>SUM(C7:C15)</f>
        <v>527</v>
      </c>
      <c r="D16" s="249">
        <f>SUM(D7:D15)</f>
        <v>1975</v>
      </c>
      <c r="E16" s="257">
        <v>0</v>
      </c>
      <c r="F16" s="258">
        <v>0</v>
      </c>
      <c r="G16" s="257">
        <v>48</v>
      </c>
      <c r="H16" s="258">
        <v>252</v>
      </c>
      <c r="I16" s="257">
        <f>SUM(I7:I15)</f>
        <v>49</v>
      </c>
      <c r="J16" s="258">
        <f>SUM(J7:J15)</f>
        <v>215</v>
      </c>
    </row>
    <row r="17" spans="1:10" ht="30" customHeight="1">
      <c r="A17" s="257"/>
      <c r="B17" s="258"/>
      <c r="C17" s="257"/>
      <c r="D17" s="249"/>
      <c r="E17" s="257"/>
      <c r="F17" s="258"/>
      <c r="G17" s="257"/>
      <c r="H17" s="258"/>
      <c r="I17" s="257"/>
      <c r="J17" s="258"/>
    </row>
    <row r="18" spans="1:10" ht="30" customHeight="1">
      <c r="A18" s="267" t="s">
        <v>1555</v>
      </c>
      <c r="B18" s="257">
        <v>285</v>
      </c>
      <c r="C18" s="255">
        <v>219</v>
      </c>
      <c r="D18" s="262">
        <v>1263</v>
      </c>
      <c r="E18" s="255">
        <v>0</v>
      </c>
      <c r="F18" s="262">
        <v>0</v>
      </c>
      <c r="G18" s="255">
        <v>49</v>
      </c>
      <c r="H18" s="262">
        <v>392</v>
      </c>
      <c r="I18" s="255">
        <v>17</v>
      </c>
      <c r="J18" s="272">
        <v>141</v>
      </c>
    </row>
    <row r="19" spans="1:10" ht="30" customHeight="1">
      <c r="A19" s="267" t="s">
        <v>5</v>
      </c>
      <c r="B19" s="257">
        <v>339</v>
      </c>
      <c r="C19" s="257">
        <v>308</v>
      </c>
      <c r="D19" s="258">
        <v>712</v>
      </c>
      <c r="E19" s="257">
        <v>0</v>
      </c>
      <c r="F19" s="258">
        <v>0</v>
      </c>
      <c r="G19" s="257">
        <v>-1</v>
      </c>
      <c r="H19" s="258">
        <v>-140</v>
      </c>
      <c r="I19" s="257">
        <v>32</v>
      </c>
      <c r="J19" s="258">
        <v>74</v>
      </c>
    </row>
    <row r="20" spans="1:10" ht="30" customHeight="1">
      <c r="A20" s="271" t="s">
        <v>110</v>
      </c>
      <c r="B20" s="268">
        <v>118.9</v>
      </c>
      <c r="C20" s="269">
        <v>140.6</v>
      </c>
      <c r="D20" s="268">
        <v>56.3</v>
      </c>
      <c r="E20" s="269">
        <v>0</v>
      </c>
      <c r="F20" s="268">
        <v>0</v>
      </c>
      <c r="G20" s="269">
        <v>-2</v>
      </c>
      <c r="H20" s="268">
        <v>-35.700000000000003</v>
      </c>
      <c r="I20" s="269">
        <v>188.2</v>
      </c>
      <c r="J20" s="268">
        <v>52.5</v>
      </c>
    </row>
    <row r="21" spans="1:10">
      <c r="A21" s="243"/>
      <c r="B21" s="243"/>
      <c r="C21" s="243"/>
      <c r="D21" s="243"/>
      <c r="E21" s="243"/>
      <c r="F21" s="243"/>
      <c r="G21" s="243"/>
      <c r="H21" s="243"/>
      <c r="I21" s="243"/>
      <c r="J21" s="243"/>
    </row>
    <row r="22" spans="1:10">
      <c r="A22" s="243"/>
      <c r="B22" s="243"/>
      <c r="C22" s="243"/>
      <c r="D22" s="243"/>
      <c r="E22" s="243"/>
      <c r="F22" s="243"/>
      <c r="G22" s="243"/>
      <c r="H22" s="243"/>
      <c r="I22" s="243"/>
      <c r="J22" s="243"/>
    </row>
    <row r="23" spans="1:10">
      <c r="A23" s="243"/>
      <c r="B23" s="243"/>
      <c r="C23" s="243"/>
      <c r="D23" s="243"/>
      <c r="E23" s="243"/>
      <c r="F23" s="243"/>
      <c r="G23" s="243"/>
      <c r="H23" s="243"/>
      <c r="I23" s="243"/>
      <c r="J23" s="243"/>
    </row>
    <row r="24" spans="1:10" ht="30" customHeight="1">
      <c r="A24" s="244"/>
      <c r="B24" s="244" t="s">
        <v>1544</v>
      </c>
      <c r="C24" s="246" t="s">
        <v>1557</v>
      </c>
      <c r="D24" s="247"/>
      <c r="E24" s="248"/>
      <c r="F24" s="248"/>
      <c r="G24" s="249"/>
      <c r="H24" s="249"/>
      <c r="I24" s="249"/>
      <c r="J24" s="258"/>
    </row>
    <row r="25" spans="1:10" ht="30" customHeight="1">
      <c r="A25" s="250"/>
      <c r="B25" s="263" t="s">
        <v>1545</v>
      </c>
      <c r="C25" s="252" t="s">
        <v>1546</v>
      </c>
      <c r="D25" s="253"/>
      <c r="E25" s="252" t="s">
        <v>1547</v>
      </c>
      <c r="F25" s="253"/>
      <c r="G25" s="254" t="s">
        <v>1548</v>
      </c>
      <c r="H25" s="249"/>
      <c r="I25" s="252" t="s">
        <v>1549</v>
      </c>
      <c r="J25" s="252"/>
    </row>
    <row r="26" spans="1:10" ht="30" customHeight="1">
      <c r="A26" s="255"/>
      <c r="B26" s="259" t="s">
        <v>1553</v>
      </c>
      <c r="C26" s="257" t="s">
        <v>1551</v>
      </c>
      <c r="D26" s="264" t="s">
        <v>1564</v>
      </c>
      <c r="E26" s="257" t="s">
        <v>1551</v>
      </c>
      <c r="F26" s="264" t="s">
        <v>1564</v>
      </c>
      <c r="G26" s="257" t="s">
        <v>1551</v>
      </c>
      <c r="H26" s="264" t="s">
        <v>1564</v>
      </c>
      <c r="I26" s="257" t="s">
        <v>1551</v>
      </c>
      <c r="J26" s="264" t="s">
        <v>1564</v>
      </c>
    </row>
    <row r="27" spans="1:10" ht="30" customHeight="1">
      <c r="A27" s="255" t="s">
        <v>748</v>
      </c>
      <c r="B27" s="259">
        <v>145</v>
      </c>
      <c r="C27" s="257">
        <v>131</v>
      </c>
      <c r="D27" s="249">
        <v>410</v>
      </c>
      <c r="E27" s="257">
        <v>1</v>
      </c>
      <c r="F27" s="258">
        <v>6</v>
      </c>
      <c r="G27" s="257"/>
      <c r="H27" s="258"/>
      <c r="I27" s="257">
        <v>13</v>
      </c>
      <c r="J27" s="258">
        <v>39</v>
      </c>
    </row>
    <row r="28" spans="1:10" ht="30" customHeight="1">
      <c r="A28" s="255" t="s">
        <v>251</v>
      </c>
      <c r="B28" s="259">
        <v>83</v>
      </c>
      <c r="C28" s="257">
        <v>22</v>
      </c>
      <c r="D28" s="249">
        <v>84</v>
      </c>
      <c r="E28" s="257">
        <v>1</v>
      </c>
      <c r="F28" s="258">
        <v>90</v>
      </c>
      <c r="G28" s="257">
        <v>52</v>
      </c>
      <c r="H28" s="258">
        <v>26</v>
      </c>
      <c r="I28" s="257">
        <v>8</v>
      </c>
      <c r="J28" s="258">
        <v>32</v>
      </c>
    </row>
    <row r="29" spans="1:10" ht="30" customHeight="1">
      <c r="A29" s="255" t="s">
        <v>252</v>
      </c>
      <c r="B29" s="259">
        <v>13</v>
      </c>
      <c r="C29" s="257">
        <v>6</v>
      </c>
      <c r="D29" s="249">
        <v>18</v>
      </c>
      <c r="E29" s="257"/>
      <c r="F29" s="258"/>
      <c r="G29" s="257"/>
      <c r="H29" s="258"/>
      <c r="I29" s="257">
        <v>7</v>
      </c>
      <c r="J29" s="258">
        <v>21</v>
      </c>
    </row>
    <row r="30" spans="1:10" ht="30" customHeight="1">
      <c r="A30" s="255" t="s">
        <v>253</v>
      </c>
      <c r="B30" s="259">
        <v>10</v>
      </c>
      <c r="C30" s="257">
        <v>10</v>
      </c>
      <c r="D30" s="249">
        <v>40</v>
      </c>
      <c r="E30" s="257"/>
      <c r="F30" s="258"/>
      <c r="G30" s="257"/>
      <c r="H30" s="258"/>
      <c r="I30" s="257"/>
      <c r="J30" s="258"/>
    </row>
    <row r="31" spans="1:10" ht="30" customHeight="1">
      <c r="A31" s="255" t="s">
        <v>254</v>
      </c>
      <c r="B31" s="259">
        <v>9</v>
      </c>
      <c r="C31" s="257">
        <v>9</v>
      </c>
      <c r="D31" s="249">
        <v>42</v>
      </c>
      <c r="E31" s="257"/>
      <c r="F31" s="258"/>
      <c r="G31" s="257"/>
      <c r="H31" s="258"/>
      <c r="I31" s="257"/>
      <c r="J31" s="258"/>
    </row>
    <row r="32" spans="1:10" ht="30" customHeight="1">
      <c r="A32" s="255" t="s">
        <v>256</v>
      </c>
      <c r="B32" s="259">
        <v>28</v>
      </c>
      <c r="C32" s="257">
        <v>27</v>
      </c>
      <c r="D32" s="249">
        <v>88</v>
      </c>
      <c r="E32" s="257"/>
      <c r="F32" s="258"/>
      <c r="G32" s="257"/>
      <c r="H32" s="258"/>
      <c r="I32" s="257">
        <v>1</v>
      </c>
      <c r="J32" s="258">
        <v>1</v>
      </c>
    </row>
    <row r="33" spans="1:10" ht="30" customHeight="1">
      <c r="A33" s="255" t="s">
        <v>255</v>
      </c>
      <c r="B33" s="259">
        <v>11</v>
      </c>
      <c r="C33" s="257">
        <v>9</v>
      </c>
      <c r="D33" s="249">
        <v>37</v>
      </c>
      <c r="E33" s="257"/>
      <c r="F33" s="258"/>
      <c r="G33" s="257"/>
      <c r="H33" s="258"/>
      <c r="I33" s="257">
        <v>2</v>
      </c>
      <c r="J33" s="258">
        <v>5</v>
      </c>
    </row>
    <row r="34" spans="1:10" ht="30" customHeight="1">
      <c r="A34" s="257" t="s">
        <v>1552</v>
      </c>
      <c r="B34" s="258">
        <v>4</v>
      </c>
      <c r="C34" s="257"/>
      <c r="D34" s="249"/>
      <c r="E34" s="257"/>
      <c r="F34" s="258"/>
      <c r="G34" s="257"/>
      <c r="H34" s="258"/>
      <c r="I34" s="257">
        <v>4</v>
      </c>
      <c r="J34" s="258">
        <v>33</v>
      </c>
    </row>
    <row r="35" spans="1:10" ht="30" customHeight="1">
      <c r="A35" s="257" t="s">
        <v>1563</v>
      </c>
      <c r="B35" s="258">
        <v>2</v>
      </c>
      <c r="C35" s="257">
        <v>2</v>
      </c>
      <c r="D35" s="249">
        <v>10</v>
      </c>
      <c r="E35" s="257"/>
      <c r="F35" s="258"/>
      <c r="G35" s="257"/>
      <c r="H35" s="258"/>
      <c r="I35" s="257"/>
      <c r="J35" s="258"/>
    </row>
    <row r="36" spans="1:10" ht="30" customHeight="1">
      <c r="A36" s="257" t="s">
        <v>61</v>
      </c>
      <c r="B36" s="258">
        <f>SUM(B27:B35)</f>
        <v>305</v>
      </c>
      <c r="C36" s="257">
        <f>SUM(C27:C35)</f>
        <v>216</v>
      </c>
      <c r="D36" s="249">
        <f>SUM(D27:D35)</f>
        <v>729</v>
      </c>
      <c r="E36" s="257">
        <v>2</v>
      </c>
      <c r="F36" s="258">
        <v>96</v>
      </c>
      <c r="G36" s="257">
        <v>52</v>
      </c>
      <c r="H36" s="258">
        <v>26</v>
      </c>
      <c r="I36" s="257">
        <f>SUM(I27:I35)</f>
        <v>35</v>
      </c>
      <c r="J36" s="258">
        <f>SUM(J27:J35)</f>
        <v>131</v>
      </c>
    </row>
    <row r="37" spans="1:10" ht="30" customHeight="1">
      <c r="A37" s="257"/>
      <c r="B37" s="257"/>
      <c r="C37" s="257"/>
      <c r="D37" s="249"/>
      <c r="E37" s="257"/>
      <c r="F37" s="258"/>
      <c r="G37" s="257"/>
      <c r="H37" s="258"/>
      <c r="I37" s="257"/>
      <c r="J37" s="258"/>
    </row>
    <row r="38" spans="1:10" ht="30" customHeight="1">
      <c r="A38" s="267" t="s">
        <v>1555</v>
      </c>
      <c r="B38" s="267">
        <v>182</v>
      </c>
      <c r="C38" s="257">
        <v>121</v>
      </c>
      <c r="D38" s="249">
        <v>614</v>
      </c>
      <c r="E38" s="257">
        <v>2</v>
      </c>
      <c r="F38" s="258">
        <v>120</v>
      </c>
      <c r="G38" s="257">
        <v>53</v>
      </c>
      <c r="H38" s="258">
        <v>318</v>
      </c>
      <c r="I38" s="257">
        <v>6</v>
      </c>
      <c r="J38" s="258">
        <v>37</v>
      </c>
    </row>
    <row r="39" spans="1:10" ht="30" customHeight="1">
      <c r="A39" s="267" t="s">
        <v>5</v>
      </c>
      <c r="B39" s="267">
        <v>123</v>
      </c>
      <c r="C39" s="255">
        <v>95</v>
      </c>
      <c r="D39" s="262">
        <v>115</v>
      </c>
      <c r="E39" s="255">
        <v>0</v>
      </c>
      <c r="F39" s="262">
        <v>-24</v>
      </c>
      <c r="G39" s="255">
        <v>-1</v>
      </c>
      <c r="H39" s="262">
        <v>-292</v>
      </c>
      <c r="I39" s="255">
        <v>29</v>
      </c>
      <c r="J39" s="257">
        <v>94</v>
      </c>
    </row>
    <row r="40" spans="1:10" ht="30" customHeight="1">
      <c r="A40" s="267" t="s">
        <v>110</v>
      </c>
      <c r="B40" s="270">
        <v>67.599999999999994</v>
      </c>
      <c r="C40" s="269">
        <v>78.5</v>
      </c>
      <c r="D40" s="268">
        <v>18.7</v>
      </c>
      <c r="E40" s="269">
        <v>0</v>
      </c>
      <c r="F40" s="268">
        <v>-20</v>
      </c>
      <c r="G40" s="269">
        <v>-1.9</v>
      </c>
      <c r="H40" s="268">
        <v>-91.8</v>
      </c>
      <c r="I40" s="269">
        <v>483</v>
      </c>
      <c r="J40" s="268">
        <v>254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view="pageBreakPreview" zoomScaleNormal="100" zoomScaleSheetLayoutView="100" workbookViewId="0">
      <selection sqref="A1:F8"/>
    </sheetView>
  </sheetViews>
  <sheetFormatPr defaultRowHeight="15.75"/>
  <cols>
    <col min="1" max="6" width="12.625" customWidth="1"/>
  </cols>
  <sheetData>
    <row r="1" spans="1:7" ht="45" customHeight="1">
      <c r="A1" s="350" t="s">
        <v>162</v>
      </c>
      <c r="B1" s="350"/>
      <c r="C1" s="350"/>
      <c r="D1" s="350"/>
      <c r="E1" s="350"/>
      <c r="F1" s="350"/>
    </row>
    <row r="2" spans="1:7" s="5" customFormat="1" ht="17.25" customHeight="1">
      <c r="A2" s="24"/>
      <c r="B2" s="24"/>
      <c r="C2" s="24"/>
      <c r="D2" s="24"/>
      <c r="E2" s="24"/>
      <c r="F2" s="24"/>
    </row>
    <row r="3" spans="1:7" ht="107.25" customHeight="1">
      <c r="A3" s="29" t="s">
        <v>163</v>
      </c>
      <c r="B3" s="29" t="s">
        <v>165</v>
      </c>
      <c r="C3" s="29" t="s">
        <v>104</v>
      </c>
      <c r="D3" s="29" t="s">
        <v>166</v>
      </c>
      <c r="E3" s="29" t="s">
        <v>167</v>
      </c>
      <c r="F3" s="29" t="s">
        <v>168</v>
      </c>
      <c r="G3" s="1"/>
    </row>
    <row r="4" spans="1:7">
      <c r="A4" s="44" t="s">
        <v>105</v>
      </c>
      <c r="B4" s="3">
        <v>1905</v>
      </c>
      <c r="C4" s="3">
        <v>1844</v>
      </c>
      <c r="D4" s="3">
        <v>962</v>
      </c>
      <c r="E4" s="3">
        <v>415</v>
      </c>
      <c r="F4" s="3">
        <v>152</v>
      </c>
    </row>
    <row r="5" spans="1:7">
      <c r="A5" s="44" t="s">
        <v>106</v>
      </c>
      <c r="B5" s="3">
        <v>1568</v>
      </c>
      <c r="C5" s="3">
        <v>1539</v>
      </c>
      <c r="D5" s="3">
        <v>800</v>
      </c>
      <c r="E5" s="3">
        <v>188</v>
      </c>
      <c r="F5" s="3">
        <v>214</v>
      </c>
    </row>
    <row r="6" spans="1:7">
      <c r="A6" s="44" t="s">
        <v>107</v>
      </c>
      <c r="B6" s="3">
        <v>176</v>
      </c>
      <c r="C6" s="3">
        <v>173</v>
      </c>
      <c r="D6" s="3">
        <v>155</v>
      </c>
      <c r="E6" s="3">
        <v>0</v>
      </c>
      <c r="F6" s="3">
        <v>4</v>
      </c>
    </row>
    <row r="7" spans="1:7">
      <c r="A7" s="44" t="s">
        <v>164</v>
      </c>
      <c r="B7" s="3">
        <v>6</v>
      </c>
      <c r="C7" s="3">
        <v>6</v>
      </c>
      <c r="D7" s="3">
        <v>6</v>
      </c>
      <c r="E7" s="3">
        <v>0</v>
      </c>
      <c r="F7" s="3">
        <v>4</v>
      </c>
    </row>
    <row r="8" spans="1:7">
      <c r="A8" s="2" t="s">
        <v>2</v>
      </c>
      <c r="B8" s="36">
        <f>SUM(B4:B7)</f>
        <v>3655</v>
      </c>
      <c r="C8" s="36">
        <f>SUM(C4:C7)</f>
        <v>3562</v>
      </c>
      <c r="D8" s="36">
        <f>SUM(D4:D7)</f>
        <v>1923</v>
      </c>
      <c r="E8" s="36">
        <f>SUM(E4:E7)</f>
        <v>603</v>
      </c>
      <c r="F8" s="36">
        <f>SUM(F4:F7)</f>
        <v>374</v>
      </c>
    </row>
    <row r="9" spans="1:7">
      <c r="E9" s="23"/>
      <c r="F9" s="23"/>
    </row>
    <row r="10" spans="1:7">
      <c r="A10" s="23"/>
    </row>
  </sheetData>
  <mergeCells count="1">
    <mergeCell ref="A1:F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topLeftCell="A3" zoomScaleNormal="100" zoomScaleSheetLayoutView="100" workbookViewId="0">
      <selection sqref="A1:I21"/>
    </sheetView>
  </sheetViews>
  <sheetFormatPr defaultRowHeight="15.75"/>
  <cols>
    <col min="1" max="9" width="10.625" customWidth="1"/>
  </cols>
  <sheetData>
    <row r="1" spans="1:9" ht="20.25">
      <c r="A1" s="336" t="s">
        <v>169</v>
      </c>
      <c r="B1" s="391"/>
      <c r="C1" s="391"/>
      <c r="D1" s="391"/>
      <c r="E1" s="391"/>
      <c r="F1" s="391"/>
      <c r="G1" s="391"/>
      <c r="H1" s="391"/>
      <c r="I1" s="391"/>
    </row>
    <row r="2" spans="1:9" ht="20.25">
      <c r="A2" s="16"/>
      <c r="B2" s="9"/>
      <c r="C2" s="9"/>
      <c r="D2" s="9"/>
      <c r="E2" s="9"/>
      <c r="F2" s="9"/>
      <c r="G2" s="9"/>
      <c r="H2" s="9"/>
      <c r="I2" s="9"/>
    </row>
    <row r="3" spans="1:9" ht="60" customHeight="1">
      <c r="A3" s="29" t="s">
        <v>108</v>
      </c>
      <c r="B3" s="8" t="s">
        <v>6</v>
      </c>
      <c r="C3" s="8" t="s">
        <v>7</v>
      </c>
      <c r="D3" s="28" t="s">
        <v>8</v>
      </c>
      <c r="E3" s="8" t="s">
        <v>9</v>
      </c>
      <c r="F3" s="8" t="s">
        <v>10</v>
      </c>
      <c r="G3" s="8" t="s">
        <v>11</v>
      </c>
      <c r="H3" s="45" t="s">
        <v>109</v>
      </c>
      <c r="I3" s="45" t="s">
        <v>61</v>
      </c>
    </row>
    <row r="4" spans="1:9">
      <c r="A4" s="3" t="s">
        <v>411</v>
      </c>
      <c r="B4" s="3">
        <v>2</v>
      </c>
      <c r="C4" s="3">
        <v>6</v>
      </c>
      <c r="D4" s="3">
        <v>8</v>
      </c>
      <c r="E4" s="3">
        <v>14</v>
      </c>
      <c r="F4" s="3">
        <v>0</v>
      </c>
      <c r="G4" s="3">
        <v>0</v>
      </c>
      <c r="H4" s="3">
        <v>397</v>
      </c>
      <c r="I4" s="3">
        <v>427</v>
      </c>
    </row>
    <row r="5" spans="1:9">
      <c r="A5" s="3" t="s">
        <v>255</v>
      </c>
      <c r="B5" s="3">
        <v>4</v>
      </c>
      <c r="C5" s="3">
        <v>12</v>
      </c>
      <c r="D5" s="3">
        <v>5</v>
      </c>
      <c r="E5" s="3">
        <v>7</v>
      </c>
      <c r="F5" s="3">
        <v>0</v>
      </c>
      <c r="G5" s="3">
        <v>0</v>
      </c>
      <c r="H5" s="3">
        <v>178</v>
      </c>
      <c r="I5" s="3">
        <v>205</v>
      </c>
    </row>
    <row r="6" spans="1:9">
      <c r="A6" s="3" t="s">
        <v>256</v>
      </c>
      <c r="B6" s="3">
        <v>0</v>
      </c>
      <c r="C6" s="3">
        <v>9</v>
      </c>
      <c r="D6" s="3">
        <v>0</v>
      </c>
      <c r="E6" s="3">
        <v>2</v>
      </c>
      <c r="F6" s="3">
        <v>0</v>
      </c>
      <c r="G6" s="3">
        <v>0</v>
      </c>
      <c r="H6" s="3">
        <v>236</v>
      </c>
      <c r="I6" s="3">
        <v>247</v>
      </c>
    </row>
    <row r="7" spans="1:9">
      <c r="A7" s="3" t="s">
        <v>412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1</v>
      </c>
      <c r="I7" s="3">
        <v>1</v>
      </c>
    </row>
    <row r="8" spans="1:9">
      <c r="A8" s="3" t="s">
        <v>413</v>
      </c>
      <c r="B8" s="3">
        <v>9</v>
      </c>
      <c r="C8" s="3">
        <v>23</v>
      </c>
      <c r="D8" s="3">
        <v>0</v>
      </c>
      <c r="E8" s="3">
        <v>0</v>
      </c>
      <c r="F8" s="3">
        <v>0</v>
      </c>
      <c r="G8" s="3">
        <v>0</v>
      </c>
      <c r="H8" s="3">
        <v>769</v>
      </c>
      <c r="I8" s="3">
        <v>801</v>
      </c>
    </row>
    <row r="9" spans="1:9">
      <c r="A9" s="3" t="s">
        <v>414</v>
      </c>
      <c r="B9" s="3">
        <v>0</v>
      </c>
      <c r="C9" s="3">
        <v>1</v>
      </c>
      <c r="D9" s="3">
        <v>0</v>
      </c>
      <c r="E9" s="3">
        <v>0</v>
      </c>
      <c r="F9" s="3">
        <v>0</v>
      </c>
      <c r="G9" s="3">
        <v>0</v>
      </c>
      <c r="H9" s="3">
        <v>2</v>
      </c>
      <c r="I9" s="3">
        <v>3</v>
      </c>
    </row>
    <row r="10" spans="1:9">
      <c r="A10" s="3" t="s">
        <v>415</v>
      </c>
      <c r="B10" s="3">
        <v>5</v>
      </c>
      <c r="C10" s="3">
        <v>7</v>
      </c>
      <c r="D10" s="3">
        <v>0</v>
      </c>
      <c r="E10" s="3">
        <v>5</v>
      </c>
      <c r="F10" s="3">
        <v>0</v>
      </c>
      <c r="G10" s="3">
        <v>0</v>
      </c>
      <c r="H10" s="3">
        <v>221</v>
      </c>
      <c r="I10" s="3">
        <v>238</v>
      </c>
    </row>
    <row r="11" spans="1:9" ht="11.25" customHeight="1">
      <c r="A11" s="19" t="s">
        <v>416</v>
      </c>
      <c r="B11" s="3">
        <v>0</v>
      </c>
      <c r="C11" s="3">
        <v>6</v>
      </c>
      <c r="D11" s="3">
        <v>0</v>
      </c>
      <c r="E11" s="3">
        <v>0</v>
      </c>
      <c r="F11" s="3">
        <v>0</v>
      </c>
      <c r="G11" s="3">
        <v>0</v>
      </c>
      <c r="H11" s="3">
        <v>243</v>
      </c>
      <c r="I11" s="3">
        <v>249</v>
      </c>
    </row>
    <row r="12" spans="1:9">
      <c r="A12" s="3" t="s">
        <v>417</v>
      </c>
      <c r="B12" s="3">
        <v>4</v>
      </c>
      <c r="C12" s="3">
        <v>14</v>
      </c>
      <c r="D12" s="3">
        <v>0</v>
      </c>
      <c r="E12" s="3">
        <v>3</v>
      </c>
      <c r="F12" s="3">
        <v>0</v>
      </c>
      <c r="G12" s="3">
        <v>0</v>
      </c>
      <c r="H12" s="3">
        <v>508</v>
      </c>
      <c r="I12" s="3">
        <v>527</v>
      </c>
    </row>
    <row r="13" spans="1:9">
      <c r="A13" s="3" t="s">
        <v>418</v>
      </c>
      <c r="B13" s="3">
        <v>0</v>
      </c>
      <c r="C13" s="3">
        <v>0</v>
      </c>
      <c r="D13" s="3">
        <v>0</v>
      </c>
      <c r="E13" s="3">
        <v>3</v>
      </c>
      <c r="F13" s="3">
        <v>0</v>
      </c>
      <c r="G13" s="3">
        <v>0</v>
      </c>
      <c r="H13" s="3">
        <v>0</v>
      </c>
      <c r="I13" s="3">
        <v>3</v>
      </c>
    </row>
    <row r="14" spans="1:9">
      <c r="A14" s="3" t="s">
        <v>419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2</v>
      </c>
      <c r="I14" s="3">
        <v>2</v>
      </c>
    </row>
    <row r="15" spans="1:9">
      <c r="A15" s="3" t="s">
        <v>420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4</v>
      </c>
      <c r="I15" s="3">
        <v>4</v>
      </c>
    </row>
    <row r="16" spans="1:9">
      <c r="A16" s="3" t="s">
        <v>421</v>
      </c>
      <c r="B16" s="3">
        <v>0</v>
      </c>
      <c r="C16" s="3">
        <v>1</v>
      </c>
      <c r="D16" s="3">
        <v>0</v>
      </c>
      <c r="E16" s="3">
        <v>0</v>
      </c>
      <c r="F16" s="3">
        <v>0</v>
      </c>
      <c r="G16" s="3">
        <v>0</v>
      </c>
      <c r="H16" s="3">
        <v>11</v>
      </c>
      <c r="I16" s="3">
        <v>12</v>
      </c>
    </row>
    <row r="17" spans="1:9">
      <c r="A17" s="3" t="s">
        <v>2</v>
      </c>
      <c r="B17" s="3">
        <v>24</v>
      </c>
      <c r="C17" s="3">
        <v>79</v>
      </c>
      <c r="D17" s="3">
        <v>13</v>
      </c>
      <c r="E17" s="3">
        <v>34</v>
      </c>
      <c r="F17" s="3">
        <v>0</v>
      </c>
      <c r="G17" s="3">
        <v>0</v>
      </c>
      <c r="H17" s="3">
        <v>2572</v>
      </c>
      <c r="I17" s="3">
        <v>2719</v>
      </c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 t="s">
        <v>141</v>
      </c>
      <c r="B19" s="3">
        <v>23</v>
      </c>
      <c r="C19" s="3">
        <v>117</v>
      </c>
      <c r="D19" s="3">
        <v>12</v>
      </c>
      <c r="E19" s="3">
        <v>26</v>
      </c>
      <c r="F19" s="3">
        <v>1</v>
      </c>
      <c r="G19" s="3">
        <v>0</v>
      </c>
      <c r="H19" s="3">
        <v>2815</v>
      </c>
      <c r="I19" s="3">
        <v>2994</v>
      </c>
    </row>
    <row r="20" spans="1:9">
      <c r="A20" s="3" t="s">
        <v>5</v>
      </c>
      <c r="B20" s="3">
        <v>1</v>
      </c>
      <c r="C20" s="3">
        <v>-38</v>
      </c>
      <c r="D20" s="3">
        <v>1</v>
      </c>
      <c r="E20" s="3">
        <v>8</v>
      </c>
      <c r="F20" s="3">
        <v>-1</v>
      </c>
      <c r="G20" s="3">
        <v>0</v>
      </c>
      <c r="H20" s="3">
        <v>-243</v>
      </c>
      <c r="I20" s="3">
        <v>-275</v>
      </c>
    </row>
    <row r="21" spans="1:9">
      <c r="A21" s="3" t="s">
        <v>110</v>
      </c>
      <c r="B21" s="3">
        <v>4.3</v>
      </c>
      <c r="C21" s="3">
        <v>-32.5</v>
      </c>
      <c r="D21" s="3">
        <v>8.3000000000000007</v>
      </c>
      <c r="E21" s="3">
        <v>30.8</v>
      </c>
      <c r="F21" s="3">
        <v>-100</v>
      </c>
      <c r="G21" s="3">
        <v>0</v>
      </c>
      <c r="H21" s="3">
        <v>-8.6</v>
      </c>
      <c r="I21" s="3">
        <v>-9.1999999999999993</v>
      </c>
    </row>
  </sheetData>
  <mergeCells count="1">
    <mergeCell ref="A1:I1"/>
  </mergeCells>
  <phoneticPr fontId="2" type="noConversion"/>
  <pageMargins left="0.75" right="0.75" top="1" bottom="1" header="0.4921259845" footer="0.4921259845"/>
  <pageSetup paperSize="9" scale="94" orientation="landscape" horizont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zoomScaleNormal="100" zoomScaleSheetLayoutView="100" workbookViewId="0">
      <pane xSplit="18840" topLeftCell="O1"/>
      <selection activeCell="E18" sqref="E18"/>
      <selection pane="topRight" activeCell="L21" sqref="L21"/>
    </sheetView>
  </sheetViews>
  <sheetFormatPr defaultRowHeight="15.75"/>
  <cols>
    <col min="1" max="1" width="22.5" customWidth="1"/>
    <col min="2" max="4" width="12.625" customWidth="1"/>
  </cols>
  <sheetData>
    <row r="1" spans="1:11" ht="18.75">
      <c r="A1" s="33"/>
      <c r="B1" s="32"/>
      <c r="C1" s="32"/>
      <c r="D1" s="32"/>
      <c r="E1" s="32"/>
      <c r="F1" s="32"/>
      <c r="G1" s="32"/>
      <c r="H1" s="32"/>
      <c r="I1" s="32"/>
    </row>
    <row r="2" spans="1:11" ht="18.75">
      <c r="A2" s="33" t="s">
        <v>170</v>
      </c>
      <c r="B2" s="32"/>
      <c r="C2" s="32"/>
      <c r="D2" s="32"/>
      <c r="E2" s="32"/>
      <c r="F2" s="32"/>
      <c r="G2" s="32"/>
      <c r="H2" s="32"/>
      <c r="I2" s="32"/>
    </row>
    <row r="3" spans="1:11" ht="18.75">
      <c r="A3" s="32"/>
      <c r="B3" s="32"/>
      <c r="C3" s="32"/>
      <c r="D3" s="32"/>
      <c r="E3" s="32"/>
      <c r="F3" s="32"/>
      <c r="G3" s="13"/>
      <c r="H3" s="14"/>
      <c r="I3" s="14"/>
      <c r="K3" s="10"/>
    </row>
    <row r="4" spans="1:11">
      <c r="A4" s="44" t="s">
        <v>111</v>
      </c>
      <c r="B4" s="6" t="s">
        <v>13</v>
      </c>
      <c r="C4" s="6" t="s">
        <v>15</v>
      </c>
      <c r="D4" s="2" t="s">
        <v>14</v>
      </c>
      <c r="E4" s="13"/>
      <c r="F4" s="13"/>
      <c r="G4" s="10"/>
      <c r="H4" s="10"/>
      <c r="I4" s="10"/>
      <c r="K4" s="10"/>
    </row>
    <row r="5" spans="1:11">
      <c r="A5" s="3" t="s">
        <v>255</v>
      </c>
      <c r="B5" s="3">
        <v>1</v>
      </c>
      <c r="C5" s="3">
        <v>0</v>
      </c>
      <c r="D5" s="3">
        <v>1</v>
      </c>
      <c r="E5" s="10"/>
      <c r="F5" s="10"/>
      <c r="G5" s="10"/>
      <c r="H5" s="10"/>
      <c r="I5" s="10"/>
      <c r="K5" s="11"/>
    </row>
    <row r="6" spans="1:11">
      <c r="A6" s="3"/>
      <c r="B6" s="3"/>
      <c r="C6" s="3"/>
      <c r="D6" s="3"/>
      <c r="E6" s="10"/>
      <c r="F6" s="10"/>
      <c r="G6" s="10"/>
      <c r="H6" s="10"/>
      <c r="I6" s="10"/>
      <c r="K6" s="11"/>
    </row>
    <row r="7" spans="1:11">
      <c r="A7" s="3"/>
      <c r="B7" s="3"/>
      <c r="C7" s="3"/>
      <c r="D7" s="3"/>
      <c r="E7" s="10"/>
      <c r="F7" s="10"/>
      <c r="G7" s="10"/>
      <c r="H7" s="10"/>
      <c r="I7" s="10"/>
      <c r="K7" s="11"/>
    </row>
    <row r="8" spans="1:11">
      <c r="A8" s="3"/>
      <c r="B8" s="3"/>
      <c r="C8" s="3"/>
      <c r="D8" s="3"/>
      <c r="E8" s="10"/>
      <c r="F8" s="10"/>
      <c r="G8" s="10"/>
      <c r="H8" s="10"/>
      <c r="I8" s="10"/>
      <c r="K8" s="11"/>
    </row>
    <row r="9" spans="1:11">
      <c r="A9" s="3"/>
      <c r="B9" s="3"/>
      <c r="C9" s="3"/>
      <c r="D9" s="3"/>
      <c r="E9" s="10"/>
      <c r="F9" s="10"/>
      <c r="G9" s="10"/>
      <c r="H9" s="10"/>
      <c r="I9" s="10"/>
      <c r="K9" s="11"/>
    </row>
    <row r="10" spans="1:11">
      <c r="A10" s="3"/>
      <c r="B10" s="3"/>
      <c r="C10" s="3"/>
      <c r="D10" s="3"/>
      <c r="E10" s="10"/>
      <c r="F10" s="10"/>
      <c r="G10" s="10"/>
      <c r="H10" s="10"/>
      <c r="I10" s="10"/>
      <c r="K10" s="11"/>
    </row>
    <row r="11" spans="1:11">
      <c r="A11" s="10" t="s">
        <v>2</v>
      </c>
      <c r="B11" s="10">
        <v>1</v>
      </c>
      <c r="C11" s="10">
        <v>0</v>
      </c>
      <c r="D11" s="240">
        <v>1</v>
      </c>
      <c r="E11" s="10"/>
      <c r="F11" s="10"/>
      <c r="G11" s="10"/>
      <c r="H11" s="10"/>
      <c r="I11" s="10"/>
      <c r="K11" s="11"/>
    </row>
    <row r="12" spans="1:11">
      <c r="A12" s="19"/>
      <c r="B12" s="3"/>
      <c r="C12" s="3"/>
      <c r="D12" s="3"/>
      <c r="E12" s="10"/>
      <c r="F12" s="10"/>
      <c r="G12" s="10"/>
      <c r="H12" s="10"/>
      <c r="I12" s="10"/>
      <c r="K12" s="11"/>
    </row>
    <row r="13" spans="1:11">
      <c r="A13" s="3" t="s">
        <v>141</v>
      </c>
      <c r="B13" s="3">
        <v>1</v>
      </c>
      <c r="C13" s="3">
        <v>0</v>
      </c>
      <c r="D13" s="3">
        <v>3</v>
      </c>
      <c r="E13" s="10"/>
      <c r="F13" s="10"/>
      <c r="G13" s="10"/>
      <c r="H13" s="10"/>
      <c r="I13" s="10"/>
      <c r="K13" s="11"/>
    </row>
    <row r="14" spans="1:11">
      <c r="A14" s="19" t="s">
        <v>5</v>
      </c>
      <c r="B14" s="3">
        <v>0</v>
      </c>
      <c r="C14" s="3">
        <v>0</v>
      </c>
      <c r="D14" s="3">
        <v>-2</v>
      </c>
      <c r="E14" s="10"/>
      <c r="F14" s="10"/>
      <c r="G14" s="10"/>
      <c r="H14" s="10"/>
      <c r="I14" s="10"/>
      <c r="K14" s="11"/>
    </row>
    <row r="15" spans="1:11">
      <c r="A15" t="s">
        <v>110</v>
      </c>
      <c r="B15">
        <v>0</v>
      </c>
      <c r="C15">
        <v>0</v>
      </c>
      <c r="D15" s="241">
        <v>-66.7</v>
      </c>
      <c r="K15" s="11"/>
    </row>
    <row r="16" spans="1:11">
      <c r="K16" s="11"/>
    </row>
    <row r="17" spans="11:11">
      <c r="K17" s="11"/>
    </row>
    <row r="18" spans="11:11">
      <c r="K18" s="11"/>
    </row>
    <row r="19" spans="11:11">
      <c r="K19" s="11"/>
    </row>
    <row r="20" spans="11:11">
      <c r="K20" s="11"/>
    </row>
    <row r="21" spans="11:11">
      <c r="K21" s="11"/>
    </row>
    <row r="22" spans="11:11">
      <c r="K22" s="11"/>
    </row>
    <row r="23" spans="11:11">
      <c r="K23" s="11"/>
    </row>
    <row r="24" spans="11:11">
      <c r="K24" s="11"/>
    </row>
    <row r="25" spans="11:11">
      <c r="K25" s="11"/>
    </row>
    <row r="26" spans="11:11">
      <c r="K26" s="11"/>
    </row>
    <row r="27" spans="11:11">
      <c r="K27" s="11"/>
    </row>
    <row r="28" spans="11:11">
      <c r="K28" s="11"/>
    </row>
    <row r="29" spans="11:11">
      <c r="K29" s="12"/>
    </row>
    <row r="30" spans="11:11">
      <c r="K30" s="10"/>
    </row>
  </sheetData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view="pageBreakPreview" topLeftCell="A115" zoomScaleNormal="100" zoomScaleSheetLayoutView="100" workbookViewId="0">
      <selection activeCell="E96" sqref="E96"/>
    </sheetView>
  </sheetViews>
  <sheetFormatPr defaultRowHeight="15.75"/>
  <cols>
    <col min="1" max="1" width="20.75" customWidth="1"/>
    <col min="2" max="2" width="10" customWidth="1"/>
    <col min="3" max="3" width="10.625" customWidth="1"/>
    <col min="4" max="4" width="7.625" customWidth="1"/>
    <col min="5" max="5" width="8.5" customWidth="1"/>
    <col min="6" max="6" width="18.5" customWidth="1"/>
  </cols>
  <sheetData>
    <row r="1" spans="1:6" ht="20.25">
      <c r="A1" s="392" t="s">
        <v>409</v>
      </c>
      <c r="B1" s="392"/>
      <c r="C1" s="392"/>
      <c r="D1" s="392"/>
      <c r="E1" s="392"/>
      <c r="F1" s="392"/>
    </row>
    <row r="2" spans="1:6">
      <c r="A2" s="137" t="s">
        <v>54</v>
      </c>
    </row>
    <row r="3" spans="1:6">
      <c r="A3" s="29" t="s">
        <v>80</v>
      </c>
      <c r="B3" s="45" t="s">
        <v>57</v>
      </c>
      <c r="C3" s="45" t="s">
        <v>112</v>
      </c>
      <c r="D3" s="29" t="s">
        <v>154</v>
      </c>
      <c r="E3" s="45" t="s">
        <v>113</v>
      </c>
      <c r="F3" s="45" t="s">
        <v>114</v>
      </c>
    </row>
    <row r="4" spans="1:6">
      <c r="A4" s="3" t="s">
        <v>194</v>
      </c>
      <c r="B4" s="3" t="s">
        <v>250</v>
      </c>
      <c r="C4" s="3" t="s">
        <v>293</v>
      </c>
      <c r="D4" s="3" t="s">
        <v>294</v>
      </c>
      <c r="E4" s="2" t="s">
        <v>295</v>
      </c>
      <c r="F4" s="3" t="s">
        <v>296</v>
      </c>
    </row>
    <row r="5" spans="1:6">
      <c r="A5" s="3" t="s">
        <v>194</v>
      </c>
      <c r="B5" s="3" t="s">
        <v>250</v>
      </c>
      <c r="C5" s="3" t="s">
        <v>297</v>
      </c>
      <c r="D5" s="3" t="s">
        <v>294</v>
      </c>
      <c r="E5" s="2" t="s">
        <v>295</v>
      </c>
      <c r="F5" s="3" t="s">
        <v>296</v>
      </c>
    </row>
    <row r="6" spans="1:6">
      <c r="A6" s="19" t="s">
        <v>194</v>
      </c>
      <c r="B6" s="3" t="s">
        <v>250</v>
      </c>
      <c r="C6" s="3" t="s">
        <v>298</v>
      </c>
      <c r="D6" s="3" t="s">
        <v>299</v>
      </c>
      <c r="E6" s="2" t="s">
        <v>295</v>
      </c>
      <c r="F6" s="3" t="s">
        <v>296</v>
      </c>
    </row>
    <row r="7" spans="1:6">
      <c r="A7" s="3" t="s">
        <v>194</v>
      </c>
      <c r="B7" s="3" t="s">
        <v>250</v>
      </c>
      <c r="C7" s="3" t="s">
        <v>300</v>
      </c>
      <c r="D7" s="3" t="s">
        <v>294</v>
      </c>
      <c r="E7" s="2" t="s">
        <v>295</v>
      </c>
      <c r="F7" s="3" t="s">
        <v>296</v>
      </c>
    </row>
    <row r="8" spans="1:6">
      <c r="A8" s="3" t="s">
        <v>194</v>
      </c>
      <c r="B8" s="3" t="s">
        <v>250</v>
      </c>
      <c r="C8" s="3" t="s">
        <v>301</v>
      </c>
      <c r="D8" s="3" t="s">
        <v>294</v>
      </c>
      <c r="E8" s="2" t="s">
        <v>295</v>
      </c>
      <c r="F8" s="3" t="s">
        <v>296</v>
      </c>
    </row>
    <row r="9" spans="1:6">
      <c r="A9" s="3" t="s">
        <v>302</v>
      </c>
      <c r="B9" s="3" t="s">
        <v>250</v>
      </c>
      <c r="C9" s="3" t="s">
        <v>303</v>
      </c>
      <c r="D9" s="3" t="s">
        <v>294</v>
      </c>
      <c r="E9" s="2" t="s">
        <v>295</v>
      </c>
      <c r="F9" s="3" t="s">
        <v>296</v>
      </c>
    </row>
    <row r="10" spans="1:6">
      <c r="A10" s="3" t="s">
        <v>218</v>
      </c>
      <c r="B10" s="3" t="s">
        <v>250</v>
      </c>
      <c r="C10" s="3" t="s">
        <v>304</v>
      </c>
      <c r="D10" s="3" t="s">
        <v>294</v>
      </c>
      <c r="E10" s="2" t="s">
        <v>295</v>
      </c>
      <c r="F10" s="3" t="s">
        <v>296</v>
      </c>
    </row>
    <row r="11" spans="1:6">
      <c r="A11" s="3" t="s">
        <v>192</v>
      </c>
      <c r="B11" s="3" t="s">
        <v>250</v>
      </c>
      <c r="C11" s="3" t="s">
        <v>305</v>
      </c>
      <c r="D11" s="3" t="s">
        <v>294</v>
      </c>
      <c r="E11" s="2" t="s">
        <v>295</v>
      </c>
      <c r="F11" s="3" t="s">
        <v>296</v>
      </c>
    </row>
    <row r="12" spans="1:6">
      <c r="A12" s="3" t="s">
        <v>306</v>
      </c>
      <c r="B12" s="3" t="s">
        <v>250</v>
      </c>
      <c r="C12" s="3" t="s">
        <v>307</v>
      </c>
      <c r="D12" s="3" t="s">
        <v>294</v>
      </c>
      <c r="E12" s="2" t="s">
        <v>295</v>
      </c>
      <c r="F12" s="3" t="s">
        <v>296</v>
      </c>
    </row>
    <row r="13" spans="1:6">
      <c r="A13" s="76" t="s">
        <v>197</v>
      </c>
      <c r="B13" s="76" t="s">
        <v>251</v>
      </c>
      <c r="C13" s="76" t="s">
        <v>308</v>
      </c>
      <c r="D13" s="3" t="s">
        <v>294</v>
      </c>
      <c r="E13" s="2" t="s">
        <v>295</v>
      </c>
      <c r="F13" s="76" t="s">
        <v>296</v>
      </c>
    </row>
    <row r="14" spans="1:6">
      <c r="A14" s="76" t="s">
        <v>237</v>
      </c>
      <c r="B14" s="76" t="s">
        <v>251</v>
      </c>
      <c r="C14" s="76" t="s">
        <v>309</v>
      </c>
      <c r="D14" s="3" t="s">
        <v>294</v>
      </c>
      <c r="E14" s="2" t="s">
        <v>295</v>
      </c>
      <c r="F14" s="76" t="s">
        <v>296</v>
      </c>
    </row>
    <row r="15" spans="1:6">
      <c r="A15" s="76" t="s">
        <v>187</v>
      </c>
      <c r="B15" s="76" t="s">
        <v>251</v>
      </c>
      <c r="C15" s="76" t="s">
        <v>310</v>
      </c>
      <c r="D15" s="3" t="s">
        <v>294</v>
      </c>
      <c r="E15" s="2" t="s">
        <v>295</v>
      </c>
      <c r="F15" s="76" t="s">
        <v>296</v>
      </c>
    </row>
    <row r="16" spans="1:6">
      <c r="A16" s="76" t="s">
        <v>311</v>
      </c>
      <c r="B16" s="76" t="s">
        <v>251</v>
      </c>
      <c r="C16" s="76" t="s">
        <v>312</v>
      </c>
      <c r="D16" s="3" t="s">
        <v>294</v>
      </c>
      <c r="E16" s="2" t="s">
        <v>295</v>
      </c>
      <c r="F16" s="76" t="s">
        <v>296</v>
      </c>
    </row>
    <row r="17" spans="1:6">
      <c r="A17" s="76" t="s">
        <v>313</v>
      </c>
      <c r="B17" s="76" t="s">
        <v>251</v>
      </c>
      <c r="C17" s="76" t="s">
        <v>314</v>
      </c>
      <c r="D17" s="3" t="s">
        <v>294</v>
      </c>
      <c r="E17" s="2" t="s">
        <v>295</v>
      </c>
      <c r="F17" s="76" t="s">
        <v>296</v>
      </c>
    </row>
    <row r="18" spans="1:6">
      <c r="A18" s="76" t="s">
        <v>190</v>
      </c>
      <c r="B18" s="76" t="s">
        <v>252</v>
      </c>
      <c r="C18" s="76" t="s">
        <v>315</v>
      </c>
      <c r="D18" s="3" t="s">
        <v>294</v>
      </c>
      <c r="E18" s="2" t="s">
        <v>295</v>
      </c>
      <c r="F18" s="76" t="s">
        <v>296</v>
      </c>
    </row>
    <row r="19" spans="1:6">
      <c r="A19" s="76" t="s">
        <v>185</v>
      </c>
      <c r="B19" s="76" t="s">
        <v>252</v>
      </c>
      <c r="C19" s="76" t="s">
        <v>316</v>
      </c>
      <c r="D19" s="3" t="s">
        <v>294</v>
      </c>
      <c r="E19" s="2" t="s">
        <v>295</v>
      </c>
      <c r="F19" s="76" t="s">
        <v>296</v>
      </c>
    </row>
    <row r="20" spans="1:6">
      <c r="A20" s="76" t="s">
        <v>185</v>
      </c>
      <c r="B20" s="76" t="s">
        <v>252</v>
      </c>
      <c r="C20" s="76" t="s">
        <v>317</v>
      </c>
      <c r="D20" s="3" t="s">
        <v>294</v>
      </c>
      <c r="E20" s="2" t="s">
        <v>295</v>
      </c>
      <c r="F20" s="76" t="s">
        <v>296</v>
      </c>
    </row>
    <row r="21" spans="1:6">
      <c r="A21" s="76" t="s">
        <v>185</v>
      </c>
      <c r="B21" s="76" t="s">
        <v>252</v>
      </c>
      <c r="C21" s="76" t="s">
        <v>318</v>
      </c>
      <c r="D21" s="3" t="s">
        <v>294</v>
      </c>
      <c r="E21" s="2" t="s">
        <v>295</v>
      </c>
      <c r="F21" s="76" t="s">
        <v>296</v>
      </c>
    </row>
    <row r="22" spans="1:6">
      <c r="A22" s="76" t="s">
        <v>185</v>
      </c>
      <c r="B22" s="76" t="s">
        <v>252</v>
      </c>
      <c r="C22" s="76" t="s">
        <v>319</v>
      </c>
      <c r="D22" s="3" t="s">
        <v>294</v>
      </c>
      <c r="E22" s="2" t="s">
        <v>295</v>
      </c>
      <c r="F22" s="76" t="s">
        <v>296</v>
      </c>
    </row>
    <row r="23" spans="1:6">
      <c r="A23" s="76" t="s">
        <v>320</v>
      </c>
      <c r="B23" s="76" t="s">
        <v>252</v>
      </c>
      <c r="C23" s="76" t="s">
        <v>321</v>
      </c>
      <c r="D23" s="3" t="s">
        <v>294</v>
      </c>
      <c r="E23" s="2" t="s">
        <v>295</v>
      </c>
      <c r="F23" s="76" t="s">
        <v>296</v>
      </c>
    </row>
    <row r="24" spans="1:6">
      <c r="A24" s="138" t="s">
        <v>322</v>
      </c>
      <c r="B24" s="76" t="s">
        <v>252</v>
      </c>
      <c r="C24" s="138" t="s">
        <v>323</v>
      </c>
      <c r="D24" s="76" t="s">
        <v>299</v>
      </c>
      <c r="E24" s="2" t="s">
        <v>324</v>
      </c>
      <c r="F24" s="76" t="s">
        <v>296</v>
      </c>
    </row>
    <row r="25" spans="1:6">
      <c r="A25" s="76" t="s">
        <v>183</v>
      </c>
      <c r="B25" s="76" t="s">
        <v>253</v>
      </c>
      <c r="C25" s="76" t="s">
        <v>325</v>
      </c>
      <c r="D25" s="3" t="s">
        <v>294</v>
      </c>
      <c r="E25" s="2" t="s">
        <v>324</v>
      </c>
      <c r="F25" s="76" t="s">
        <v>296</v>
      </c>
    </row>
    <row r="26" spans="1:6">
      <c r="A26" s="76" t="s">
        <v>326</v>
      </c>
      <c r="B26" s="76" t="s">
        <v>253</v>
      </c>
      <c r="C26" s="76" t="s">
        <v>327</v>
      </c>
      <c r="D26" s="3" t="s">
        <v>294</v>
      </c>
      <c r="E26" s="2" t="s">
        <v>295</v>
      </c>
      <c r="F26" s="76" t="s">
        <v>296</v>
      </c>
    </row>
    <row r="27" spans="1:6">
      <c r="A27" s="76" t="s">
        <v>206</v>
      </c>
      <c r="B27" s="76" t="s">
        <v>253</v>
      </c>
      <c r="C27" s="76" t="s">
        <v>328</v>
      </c>
      <c r="D27" s="3" t="s">
        <v>294</v>
      </c>
      <c r="E27" s="2" t="s">
        <v>295</v>
      </c>
      <c r="F27" s="76" t="s">
        <v>296</v>
      </c>
    </row>
    <row r="28" spans="1:6">
      <c r="A28" s="76" t="s">
        <v>329</v>
      </c>
      <c r="B28" s="76" t="s">
        <v>253</v>
      </c>
      <c r="C28" s="76" t="s">
        <v>330</v>
      </c>
      <c r="D28" s="3" t="s">
        <v>294</v>
      </c>
      <c r="E28" s="2" t="s">
        <v>295</v>
      </c>
      <c r="F28" s="76" t="s">
        <v>296</v>
      </c>
    </row>
    <row r="29" spans="1:6">
      <c r="A29" s="76" t="s">
        <v>331</v>
      </c>
      <c r="B29" s="76" t="s">
        <v>254</v>
      </c>
      <c r="C29" s="76" t="s">
        <v>332</v>
      </c>
      <c r="D29" s="76" t="s">
        <v>299</v>
      </c>
      <c r="E29" s="2" t="s">
        <v>324</v>
      </c>
      <c r="F29" s="76" t="s">
        <v>296</v>
      </c>
    </row>
    <row r="30" spans="1:6">
      <c r="A30" s="76" t="s">
        <v>333</v>
      </c>
      <c r="B30" s="76" t="s">
        <v>254</v>
      </c>
      <c r="C30" s="76" t="s">
        <v>334</v>
      </c>
      <c r="D30" s="76" t="s">
        <v>299</v>
      </c>
      <c r="E30" s="2" t="s">
        <v>295</v>
      </c>
      <c r="F30" s="76" t="s">
        <v>296</v>
      </c>
    </row>
    <row r="31" spans="1:6">
      <c r="A31" s="76" t="s">
        <v>224</v>
      </c>
      <c r="B31" s="76" t="s">
        <v>254</v>
      </c>
      <c r="C31" s="76" t="s">
        <v>335</v>
      </c>
      <c r="D31" s="76" t="s">
        <v>294</v>
      </c>
      <c r="E31" s="2" t="s">
        <v>295</v>
      </c>
      <c r="F31" s="76" t="s">
        <v>296</v>
      </c>
    </row>
    <row r="32" spans="1:6">
      <c r="A32" s="138" t="s">
        <v>211</v>
      </c>
      <c r="B32" s="76" t="s">
        <v>256</v>
      </c>
      <c r="C32" s="76" t="s">
        <v>336</v>
      </c>
      <c r="D32" s="3" t="s">
        <v>294</v>
      </c>
      <c r="E32" s="2" t="s">
        <v>295</v>
      </c>
      <c r="F32" s="76" t="s">
        <v>296</v>
      </c>
    </row>
    <row r="33" spans="1:6">
      <c r="A33" s="76" t="s">
        <v>218</v>
      </c>
      <c r="B33" s="76" t="s">
        <v>256</v>
      </c>
      <c r="C33" s="76" t="s">
        <v>337</v>
      </c>
      <c r="D33" s="3" t="s">
        <v>294</v>
      </c>
      <c r="E33" s="2" t="s">
        <v>295</v>
      </c>
      <c r="F33" s="76" t="s">
        <v>296</v>
      </c>
    </row>
    <row r="34" spans="1:6">
      <c r="A34" s="76" t="s">
        <v>247</v>
      </c>
      <c r="B34" s="76" t="s">
        <v>256</v>
      </c>
      <c r="C34" s="76" t="s">
        <v>338</v>
      </c>
      <c r="D34" s="3" t="s">
        <v>294</v>
      </c>
      <c r="E34" s="2" t="s">
        <v>295</v>
      </c>
      <c r="F34" s="76" t="s">
        <v>296</v>
      </c>
    </row>
    <row r="35" spans="1:6">
      <c r="A35" s="76" t="s">
        <v>226</v>
      </c>
      <c r="B35" s="76" t="s">
        <v>256</v>
      </c>
      <c r="C35" s="76" t="s">
        <v>339</v>
      </c>
      <c r="D35" s="3" t="s">
        <v>294</v>
      </c>
      <c r="E35" s="2" t="s">
        <v>295</v>
      </c>
      <c r="F35" s="76" t="s">
        <v>296</v>
      </c>
    </row>
    <row r="36" spans="1:6">
      <c r="A36" s="76" t="s">
        <v>340</v>
      </c>
      <c r="B36" s="76" t="s">
        <v>287</v>
      </c>
      <c r="C36" s="76" t="s">
        <v>341</v>
      </c>
      <c r="D36" s="3" t="s">
        <v>294</v>
      </c>
      <c r="E36" s="2" t="s">
        <v>295</v>
      </c>
      <c r="F36" s="76" t="s">
        <v>296</v>
      </c>
    </row>
    <row r="37" spans="1:6">
      <c r="A37" s="76" t="s">
        <v>342</v>
      </c>
      <c r="B37" s="76" t="s">
        <v>287</v>
      </c>
      <c r="C37" s="76" t="s">
        <v>343</v>
      </c>
      <c r="D37" s="76" t="s">
        <v>299</v>
      </c>
      <c r="E37" s="2" t="s">
        <v>324</v>
      </c>
      <c r="F37" s="76" t="s">
        <v>296</v>
      </c>
    </row>
    <row r="38" spans="1:6">
      <c r="A38" s="76" t="s">
        <v>344</v>
      </c>
      <c r="B38" s="76" t="s">
        <v>287</v>
      </c>
      <c r="C38" s="76" t="s">
        <v>345</v>
      </c>
      <c r="D38" s="3" t="s">
        <v>294</v>
      </c>
      <c r="E38" s="2" t="s">
        <v>295</v>
      </c>
      <c r="F38" s="76" t="s">
        <v>296</v>
      </c>
    </row>
    <row r="39" spans="1:6">
      <c r="A39" s="76" t="s">
        <v>346</v>
      </c>
      <c r="B39" s="76" t="s">
        <v>287</v>
      </c>
      <c r="C39" s="76" t="s">
        <v>347</v>
      </c>
      <c r="D39" s="76" t="s">
        <v>299</v>
      </c>
      <c r="E39" s="2" t="s">
        <v>324</v>
      </c>
      <c r="F39" s="76" t="s">
        <v>296</v>
      </c>
    </row>
    <row r="40" spans="1:6">
      <c r="A40" s="76" t="s">
        <v>346</v>
      </c>
      <c r="B40" s="76" t="s">
        <v>287</v>
      </c>
      <c r="C40" s="76" t="s">
        <v>348</v>
      </c>
      <c r="D40" s="76" t="s">
        <v>299</v>
      </c>
      <c r="E40" s="2" t="s">
        <v>295</v>
      </c>
      <c r="F40" s="76" t="s">
        <v>296</v>
      </c>
    </row>
    <row r="41" spans="1:6">
      <c r="A41" s="76" t="s">
        <v>346</v>
      </c>
      <c r="B41" s="76" t="s">
        <v>287</v>
      </c>
      <c r="C41" s="76" t="s">
        <v>349</v>
      </c>
      <c r="D41" s="76" t="s">
        <v>299</v>
      </c>
      <c r="E41" s="2" t="s">
        <v>324</v>
      </c>
      <c r="F41" s="76" t="s">
        <v>296</v>
      </c>
    </row>
    <row r="42" spans="1:6">
      <c r="A42" s="76" t="s">
        <v>350</v>
      </c>
      <c r="B42" s="76" t="s">
        <v>287</v>
      </c>
      <c r="C42" s="76" t="s">
        <v>351</v>
      </c>
      <c r="D42" s="76" t="s">
        <v>299</v>
      </c>
      <c r="E42" s="2" t="s">
        <v>295</v>
      </c>
      <c r="F42" s="76" t="s">
        <v>296</v>
      </c>
    </row>
    <row r="43" spans="1:6">
      <c r="A43" s="76" t="s">
        <v>350</v>
      </c>
      <c r="B43" s="76" t="s">
        <v>287</v>
      </c>
      <c r="C43" s="76" t="s">
        <v>352</v>
      </c>
      <c r="D43" s="3" t="s">
        <v>294</v>
      </c>
      <c r="E43" s="2" t="s">
        <v>295</v>
      </c>
      <c r="F43" s="76" t="s">
        <v>296</v>
      </c>
    </row>
    <row r="44" spans="1:6">
      <c r="A44" s="76" t="s">
        <v>350</v>
      </c>
      <c r="B44" s="76" t="s">
        <v>287</v>
      </c>
      <c r="C44" s="76" t="s">
        <v>353</v>
      </c>
      <c r="D44" s="76" t="s">
        <v>299</v>
      </c>
      <c r="E44" s="2" t="s">
        <v>295</v>
      </c>
      <c r="F44" s="76" t="s">
        <v>296</v>
      </c>
    </row>
    <row r="45" spans="1:6">
      <c r="A45" s="3" t="s">
        <v>354</v>
      </c>
      <c r="B45" s="3" t="s">
        <v>287</v>
      </c>
      <c r="C45" s="3" t="s">
        <v>355</v>
      </c>
      <c r="D45" s="3" t="s">
        <v>294</v>
      </c>
      <c r="E45" s="2" t="s">
        <v>324</v>
      </c>
      <c r="F45" s="76" t="s">
        <v>296</v>
      </c>
    </row>
    <row r="46" spans="1:6">
      <c r="A46" s="3" t="s">
        <v>356</v>
      </c>
      <c r="B46" s="3" t="s">
        <v>289</v>
      </c>
      <c r="C46" s="3" t="s">
        <v>357</v>
      </c>
      <c r="D46" s="3" t="s">
        <v>294</v>
      </c>
      <c r="E46" s="2" t="s">
        <v>295</v>
      </c>
      <c r="F46" s="76" t="s">
        <v>296</v>
      </c>
    </row>
    <row r="47" spans="1:6" ht="20.25">
      <c r="A47" s="392" t="s">
        <v>409</v>
      </c>
      <c r="B47" s="392"/>
      <c r="C47" s="392"/>
      <c r="D47" s="392"/>
      <c r="E47" s="392"/>
      <c r="F47" s="392"/>
    </row>
    <row r="48" spans="1:6">
      <c r="A48" s="137" t="s">
        <v>55</v>
      </c>
    </row>
    <row r="49" spans="1:6">
      <c r="A49" s="29" t="s">
        <v>80</v>
      </c>
      <c r="B49" s="45" t="s">
        <v>57</v>
      </c>
      <c r="C49" s="45" t="s">
        <v>112</v>
      </c>
      <c r="D49" s="29" t="s">
        <v>154</v>
      </c>
      <c r="E49" s="45" t="s">
        <v>113</v>
      </c>
      <c r="F49" s="45" t="s">
        <v>114</v>
      </c>
    </row>
    <row r="50" spans="1:6">
      <c r="A50" s="3" t="s">
        <v>194</v>
      </c>
      <c r="B50" s="3" t="s">
        <v>250</v>
      </c>
      <c r="C50" s="3" t="s">
        <v>293</v>
      </c>
      <c r="D50" s="3" t="s">
        <v>294</v>
      </c>
      <c r="E50" s="2" t="s">
        <v>295</v>
      </c>
      <c r="F50" s="3" t="s">
        <v>358</v>
      </c>
    </row>
    <row r="51" spans="1:6">
      <c r="A51" s="3" t="s">
        <v>194</v>
      </c>
      <c r="B51" s="3" t="s">
        <v>250</v>
      </c>
      <c r="C51" s="3" t="s">
        <v>297</v>
      </c>
      <c r="D51" s="3" t="s">
        <v>294</v>
      </c>
      <c r="E51" s="2" t="s">
        <v>295</v>
      </c>
      <c r="F51" s="3" t="s">
        <v>358</v>
      </c>
    </row>
    <row r="52" spans="1:6">
      <c r="A52" s="3" t="s">
        <v>194</v>
      </c>
      <c r="B52" s="3" t="s">
        <v>250</v>
      </c>
      <c r="C52" s="3" t="s">
        <v>300</v>
      </c>
      <c r="D52" s="3" t="s">
        <v>294</v>
      </c>
      <c r="E52" s="2" t="s">
        <v>295</v>
      </c>
      <c r="F52" s="3" t="s">
        <v>358</v>
      </c>
    </row>
    <row r="53" spans="1:6">
      <c r="A53" s="3" t="s">
        <v>194</v>
      </c>
      <c r="B53" s="3" t="s">
        <v>250</v>
      </c>
      <c r="C53" s="3" t="s">
        <v>301</v>
      </c>
      <c r="D53" s="3" t="s">
        <v>294</v>
      </c>
      <c r="E53" s="2" t="s">
        <v>295</v>
      </c>
      <c r="F53" s="3" t="s">
        <v>358</v>
      </c>
    </row>
    <row r="54" spans="1:6">
      <c r="A54" s="3" t="s">
        <v>194</v>
      </c>
      <c r="B54" s="3" t="s">
        <v>250</v>
      </c>
      <c r="C54" s="3" t="s">
        <v>359</v>
      </c>
      <c r="D54" s="3" t="s">
        <v>294</v>
      </c>
      <c r="E54" s="2" t="s">
        <v>295</v>
      </c>
      <c r="F54" s="3" t="s">
        <v>358</v>
      </c>
    </row>
    <row r="55" spans="1:6">
      <c r="A55" s="3" t="s">
        <v>360</v>
      </c>
      <c r="B55" s="3" t="s">
        <v>250</v>
      </c>
      <c r="C55" s="3" t="s">
        <v>361</v>
      </c>
      <c r="D55" s="3" t="s">
        <v>294</v>
      </c>
      <c r="E55" s="2" t="s">
        <v>295</v>
      </c>
      <c r="F55" s="3" t="s">
        <v>358</v>
      </c>
    </row>
    <row r="56" spans="1:6">
      <c r="A56" s="3" t="s">
        <v>218</v>
      </c>
      <c r="B56" s="3" t="s">
        <v>250</v>
      </c>
      <c r="C56" s="3" t="s">
        <v>304</v>
      </c>
      <c r="D56" s="3" t="s">
        <v>294</v>
      </c>
      <c r="E56" s="2" t="s">
        <v>295</v>
      </c>
      <c r="F56" s="3" t="s">
        <v>358</v>
      </c>
    </row>
    <row r="57" spans="1:6">
      <c r="A57" s="3" t="s">
        <v>192</v>
      </c>
      <c r="B57" s="3" t="s">
        <v>250</v>
      </c>
      <c r="C57" s="3" t="s">
        <v>305</v>
      </c>
      <c r="D57" s="3" t="s">
        <v>294</v>
      </c>
      <c r="E57" s="2" t="s">
        <v>295</v>
      </c>
      <c r="F57" s="3" t="s">
        <v>358</v>
      </c>
    </row>
    <row r="58" spans="1:6">
      <c r="A58" s="3" t="s">
        <v>306</v>
      </c>
      <c r="B58" s="3" t="s">
        <v>250</v>
      </c>
      <c r="C58" s="3" t="s">
        <v>362</v>
      </c>
      <c r="D58" s="3" t="s">
        <v>294</v>
      </c>
      <c r="E58" s="2" t="s">
        <v>295</v>
      </c>
      <c r="F58" s="3" t="s">
        <v>358</v>
      </c>
    </row>
    <row r="59" spans="1:6">
      <c r="A59" s="76" t="s">
        <v>197</v>
      </c>
      <c r="B59" s="76" t="s">
        <v>251</v>
      </c>
      <c r="C59" s="76" t="s">
        <v>308</v>
      </c>
      <c r="D59" s="3" t="s">
        <v>294</v>
      </c>
      <c r="E59" s="2" t="s">
        <v>295</v>
      </c>
      <c r="F59" s="76" t="s">
        <v>358</v>
      </c>
    </row>
    <row r="60" spans="1:6">
      <c r="A60" s="76" t="s">
        <v>197</v>
      </c>
      <c r="B60" s="76" t="s">
        <v>251</v>
      </c>
      <c r="C60" s="76" t="s">
        <v>363</v>
      </c>
      <c r="D60" s="3" t="s">
        <v>294</v>
      </c>
      <c r="E60" s="2" t="s">
        <v>295</v>
      </c>
      <c r="F60" s="76" t="s">
        <v>358</v>
      </c>
    </row>
    <row r="61" spans="1:6">
      <c r="A61" s="76" t="s">
        <v>237</v>
      </c>
      <c r="B61" s="76" t="s">
        <v>251</v>
      </c>
      <c r="C61" s="76" t="s">
        <v>309</v>
      </c>
      <c r="D61" s="3" t="s">
        <v>294</v>
      </c>
      <c r="E61" s="2" t="s">
        <v>295</v>
      </c>
      <c r="F61" s="76" t="s">
        <v>358</v>
      </c>
    </row>
    <row r="62" spans="1:6">
      <c r="A62" s="76" t="s">
        <v>187</v>
      </c>
      <c r="B62" s="76" t="s">
        <v>251</v>
      </c>
      <c r="C62" s="76" t="s">
        <v>364</v>
      </c>
      <c r="D62" s="3" t="s">
        <v>294</v>
      </c>
      <c r="E62" s="2" t="s">
        <v>295</v>
      </c>
      <c r="F62" s="76" t="s">
        <v>358</v>
      </c>
    </row>
    <row r="63" spans="1:6">
      <c r="A63" s="76" t="s">
        <v>365</v>
      </c>
      <c r="B63" s="76" t="s">
        <v>251</v>
      </c>
      <c r="C63" s="76" t="s">
        <v>366</v>
      </c>
      <c r="D63" s="3" t="s">
        <v>294</v>
      </c>
      <c r="E63" s="2" t="s">
        <v>295</v>
      </c>
      <c r="F63" s="76" t="s">
        <v>358</v>
      </c>
    </row>
    <row r="64" spans="1:6">
      <c r="A64" s="76" t="s">
        <v>311</v>
      </c>
      <c r="B64" s="76" t="s">
        <v>251</v>
      </c>
      <c r="C64" s="76" t="s">
        <v>367</v>
      </c>
      <c r="D64" s="3" t="s">
        <v>294</v>
      </c>
      <c r="E64" s="2" t="s">
        <v>295</v>
      </c>
      <c r="F64" s="76" t="s">
        <v>358</v>
      </c>
    </row>
    <row r="65" spans="1:6">
      <c r="A65" s="76" t="s">
        <v>313</v>
      </c>
      <c r="B65" s="76" t="s">
        <v>251</v>
      </c>
      <c r="C65" s="76" t="s">
        <v>314</v>
      </c>
      <c r="D65" s="3" t="s">
        <v>294</v>
      </c>
      <c r="E65" s="2" t="s">
        <v>295</v>
      </c>
      <c r="F65" s="76" t="s">
        <v>358</v>
      </c>
    </row>
    <row r="66" spans="1:6">
      <c r="A66" s="76" t="s">
        <v>313</v>
      </c>
      <c r="B66" s="76" t="s">
        <v>251</v>
      </c>
      <c r="C66" s="76" t="s">
        <v>368</v>
      </c>
      <c r="D66" s="3" t="s">
        <v>294</v>
      </c>
      <c r="E66" s="2" t="s">
        <v>295</v>
      </c>
      <c r="F66" s="76" t="s">
        <v>358</v>
      </c>
    </row>
    <row r="67" spans="1:6">
      <c r="A67" s="76" t="s">
        <v>235</v>
      </c>
      <c r="B67" s="76" t="s">
        <v>251</v>
      </c>
      <c r="C67" s="76" t="s">
        <v>369</v>
      </c>
      <c r="D67" s="3" t="s">
        <v>294</v>
      </c>
      <c r="E67" s="2" t="s">
        <v>295</v>
      </c>
      <c r="F67" s="76" t="s">
        <v>358</v>
      </c>
    </row>
    <row r="68" spans="1:6">
      <c r="A68" s="76" t="s">
        <v>370</v>
      </c>
      <c r="B68" s="3" t="s">
        <v>251</v>
      </c>
      <c r="C68" s="76" t="s">
        <v>371</v>
      </c>
      <c r="D68" s="3" t="s">
        <v>294</v>
      </c>
      <c r="E68" s="2" t="s">
        <v>295</v>
      </c>
      <c r="F68" s="76" t="s">
        <v>358</v>
      </c>
    </row>
    <row r="69" spans="1:6">
      <c r="A69" s="76" t="s">
        <v>190</v>
      </c>
      <c r="B69" s="3" t="s">
        <v>252</v>
      </c>
      <c r="C69" s="76" t="s">
        <v>372</v>
      </c>
      <c r="D69" s="3" t="s">
        <v>294</v>
      </c>
      <c r="E69" s="2" t="s">
        <v>295</v>
      </c>
      <c r="F69" s="76" t="s">
        <v>358</v>
      </c>
    </row>
    <row r="70" spans="1:6">
      <c r="A70" s="76" t="s">
        <v>185</v>
      </c>
      <c r="B70" s="3" t="s">
        <v>252</v>
      </c>
      <c r="C70" s="76" t="s">
        <v>373</v>
      </c>
      <c r="D70" s="3" t="s">
        <v>294</v>
      </c>
      <c r="E70" s="2" t="s">
        <v>295</v>
      </c>
      <c r="F70" s="76" t="s">
        <v>358</v>
      </c>
    </row>
    <row r="71" spans="1:6">
      <c r="A71" s="76" t="s">
        <v>320</v>
      </c>
      <c r="B71" s="3" t="s">
        <v>252</v>
      </c>
      <c r="C71" s="76" t="s">
        <v>374</v>
      </c>
      <c r="D71" s="3" t="s">
        <v>294</v>
      </c>
      <c r="E71" s="2" t="s">
        <v>295</v>
      </c>
      <c r="F71" s="76" t="s">
        <v>358</v>
      </c>
    </row>
    <row r="72" spans="1:6">
      <c r="A72" s="76" t="s">
        <v>320</v>
      </c>
      <c r="B72" s="3" t="s">
        <v>252</v>
      </c>
      <c r="C72" s="76" t="s">
        <v>375</v>
      </c>
      <c r="D72" s="3" t="s">
        <v>294</v>
      </c>
      <c r="E72" s="2" t="s">
        <v>295</v>
      </c>
      <c r="F72" s="76" t="s">
        <v>358</v>
      </c>
    </row>
    <row r="73" spans="1:6">
      <c r="A73" s="76" t="s">
        <v>320</v>
      </c>
      <c r="B73" s="3" t="s">
        <v>252</v>
      </c>
      <c r="C73" s="76" t="s">
        <v>376</v>
      </c>
      <c r="D73" s="3" t="s">
        <v>294</v>
      </c>
      <c r="E73" s="2" t="s">
        <v>295</v>
      </c>
      <c r="F73" s="76" t="s">
        <v>358</v>
      </c>
    </row>
    <row r="74" spans="1:6">
      <c r="A74" s="76" t="s">
        <v>320</v>
      </c>
      <c r="B74" s="3" t="s">
        <v>252</v>
      </c>
      <c r="C74" s="76" t="s">
        <v>377</v>
      </c>
      <c r="D74" s="3" t="s">
        <v>294</v>
      </c>
      <c r="E74" s="2" t="s">
        <v>324</v>
      </c>
      <c r="F74" s="76" t="s">
        <v>358</v>
      </c>
    </row>
    <row r="75" spans="1:6">
      <c r="A75" s="138" t="s">
        <v>322</v>
      </c>
      <c r="B75" s="3" t="s">
        <v>252</v>
      </c>
      <c r="C75" s="138" t="s">
        <v>323</v>
      </c>
      <c r="D75" s="76" t="s">
        <v>299</v>
      </c>
      <c r="E75" s="2" t="s">
        <v>324</v>
      </c>
      <c r="F75" s="76" t="s">
        <v>358</v>
      </c>
    </row>
    <row r="76" spans="1:6">
      <c r="A76" s="76" t="s">
        <v>183</v>
      </c>
      <c r="B76" s="3" t="s">
        <v>253</v>
      </c>
      <c r="C76" s="138" t="s">
        <v>378</v>
      </c>
      <c r="D76" s="3" t="s">
        <v>294</v>
      </c>
      <c r="E76" s="2" t="s">
        <v>295</v>
      </c>
      <c r="F76" s="76" t="s">
        <v>358</v>
      </c>
    </row>
    <row r="77" spans="1:6">
      <c r="A77" s="76" t="s">
        <v>183</v>
      </c>
      <c r="B77" s="3" t="s">
        <v>253</v>
      </c>
      <c r="C77" s="138" t="s">
        <v>379</v>
      </c>
      <c r="D77" s="3" t="s">
        <v>294</v>
      </c>
      <c r="E77" s="2" t="s">
        <v>295</v>
      </c>
      <c r="F77" s="76" t="s">
        <v>358</v>
      </c>
    </row>
    <row r="78" spans="1:6">
      <c r="A78" s="76" t="s">
        <v>183</v>
      </c>
      <c r="B78" s="3" t="s">
        <v>253</v>
      </c>
      <c r="C78" s="138" t="s">
        <v>380</v>
      </c>
      <c r="D78" s="3" t="s">
        <v>294</v>
      </c>
      <c r="E78" s="2" t="s">
        <v>295</v>
      </c>
      <c r="F78" s="76" t="s">
        <v>358</v>
      </c>
    </row>
    <row r="79" spans="1:6">
      <c r="A79" s="76" t="s">
        <v>206</v>
      </c>
      <c r="B79" s="76" t="s">
        <v>253</v>
      </c>
      <c r="C79" s="76" t="s">
        <v>328</v>
      </c>
      <c r="D79" s="3" t="s">
        <v>294</v>
      </c>
      <c r="E79" s="2" t="s">
        <v>295</v>
      </c>
      <c r="F79" s="76" t="s">
        <v>358</v>
      </c>
    </row>
    <row r="80" spans="1:6">
      <c r="A80" s="76" t="s">
        <v>329</v>
      </c>
      <c r="B80" s="76" t="s">
        <v>253</v>
      </c>
      <c r="C80" s="76" t="s">
        <v>381</v>
      </c>
      <c r="D80" s="3" t="s">
        <v>294</v>
      </c>
      <c r="E80" s="2" t="s">
        <v>295</v>
      </c>
      <c r="F80" s="76" t="s">
        <v>358</v>
      </c>
    </row>
    <row r="81" spans="1:6">
      <c r="A81" s="76" t="s">
        <v>382</v>
      </c>
      <c r="B81" s="76" t="s">
        <v>254</v>
      </c>
      <c r="C81" s="138" t="s">
        <v>383</v>
      </c>
      <c r="D81" s="76" t="s">
        <v>299</v>
      </c>
      <c r="E81" s="2" t="s">
        <v>324</v>
      </c>
      <c r="F81" s="76" t="s">
        <v>358</v>
      </c>
    </row>
    <row r="82" spans="1:6">
      <c r="A82" s="76" t="s">
        <v>333</v>
      </c>
      <c r="B82" s="76" t="s">
        <v>254</v>
      </c>
      <c r="C82" s="76" t="s">
        <v>334</v>
      </c>
      <c r="D82" s="76" t="s">
        <v>299</v>
      </c>
      <c r="E82" s="2" t="s">
        <v>295</v>
      </c>
      <c r="F82" s="76" t="s">
        <v>358</v>
      </c>
    </row>
    <row r="83" spans="1:6">
      <c r="A83" s="76" t="s">
        <v>224</v>
      </c>
      <c r="B83" s="76" t="s">
        <v>254</v>
      </c>
      <c r="C83" s="76" t="s">
        <v>335</v>
      </c>
      <c r="D83" s="76" t="s">
        <v>299</v>
      </c>
      <c r="E83" s="2" t="s">
        <v>295</v>
      </c>
      <c r="F83" s="76" t="s">
        <v>358</v>
      </c>
    </row>
    <row r="84" spans="1:6">
      <c r="A84" s="138" t="s">
        <v>211</v>
      </c>
      <c r="B84" s="76" t="s">
        <v>256</v>
      </c>
      <c r="C84" s="76" t="s">
        <v>336</v>
      </c>
      <c r="D84" s="3" t="s">
        <v>294</v>
      </c>
      <c r="E84" s="2" t="s">
        <v>295</v>
      </c>
      <c r="F84" s="76" t="s">
        <v>358</v>
      </c>
    </row>
    <row r="85" spans="1:6">
      <c r="A85" s="76" t="s">
        <v>218</v>
      </c>
      <c r="B85" s="76" t="s">
        <v>256</v>
      </c>
      <c r="C85" s="76" t="s">
        <v>337</v>
      </c>
      <c r="D85" s="3" t="s">
        <v>294</v>
      </c>
      <c r="E85" s="2" t="s">
        <v>295</v>
      </c>
      <c r="F85" s="76" t="s">
        <v>358</v>
      </c>
    </row>
    <row r="86" spans="1:6">
      <c r="A86" s="76" t="s">
        <v>247</v>
      </c>
      <c r="B86" s="76" t="s">
        <v>256</v>
      </c>
      <c r="C86" s="76" t="s">
        <v>338</v>
      </c>
      <c r="D86" s="3" t="s">
        <v>294</v>
      </c>
      <c r="E86" s="2" t="s">
        <v>295</v>
      </c>
      <c r="F86" s="76" t="s">
        <v>358</v>
      </c>
    </row>
    <row r="87" spans="1:6">
      <c r="A87" s="76" t="s">
        <v>226</v>
      </c>
      <c r="B87" s="76" t="s">
        <v>256</v>
      </c>
      <c r="C87" s="76" t="s">
        <v>339</v>
      </c>
      <c r="D87" s="3" t="s">
        <v>294</v>
      </c>
      <c r="E87" s="2" t="s">
        <v>295</v>
      </c>
      <c r="F87" s="76" t="s">
        <v>358</v>
      </c>
    </row>
    <row r="88" spans="1:6">
      <c r="A88" s="76" t="s">
        <v>340</v>
      </c>
      <c r="B88" s="76" t="s">
        <v>287</v>
      </c>
      <c r="C88" s="76" t="s">
        <v>341</v>
      </c>
      <c r="D88" s="3" t="s">
        <v>294</v>
      </c>
      <c r="E88" s="2" t="s">
        <v>295</v>
      </c>
      <c r="F88" s="76" t="s">
        <v>384</v>
      </c>
    </row>
    <row r="89" spans="1:6">
      <c r="A89" s="76" t="s">
        <v>346</v>
      </c>
      <c r="B89" s="76" t="s">
        <v>287</v>
      </c>
      <c r="C89" s="76" t="s">
        <v>347</v>
      </c>
      <c r="D89" s="76" t="s">
        <v>299</v>
      </c>
      <c r="E89" s="2" t="s">
        <v>324</v>
      </c>
      <c r="F89" s="76" t="s">
        <v>384</v>
      </c>
    </row>
    <row r="90" spans="1:6">
      <c r="A90" s="76" t="s">
        <v>346</v>
      </c>
      <c r="B90" s="76" t="s">
        <v>287</v>
      </c>
      <c r="C90" s="76" t="s">
        <v>349</v>
      </c>
      <c r="D90" s="76" t="s">
        <v>299</v>
      </c>
      <c r="E90" s="2" t="s">
        <v>324</v>
      </c>
      <c r="F90" s="76" t="s">
        <v>384</v>
      </c>
    </row>
    <row r="91" spans="1:6">
      <c r="A91" s="76" t="s">
        <v>350</v>
      </c>
      <c r="B91" s="76" t="s">
        <v>287</v>
      </c>
      <c r="C91" s="76" t="s">
        <v>351</v>
      </c>
      <c r="D91" s="76" t="s">
        <v>299</v>
      </c>
      <c r="E91" s="2" t="s">
        <v>295</v>
      </c>
      <c r="F91" s="76" t="s">
        <v>384</v>
      </c>
    </row>
    <row r="92" spans="1:6">
      <c r="A92" s="76" t="s">
        <v>350</v>
      </c>
      <c r="B92" s="76" t="s">
        <v>287</v>
      </c>
      <c r="C92" s="76" t="s">
        <v>352</v>
      </c>
      <c r="D92" s="3" t="s">
        <v>294</v>
      </c>
      <c r="E92" s="2" t="s">
        <v>295</v>
      </c>
      <c r="F92" s="76" t="s">
        <v>384</v>
      </c>
    </row>
    <row r="93" spans="1:6" ht="20.25">
      <c r="A93" s="392" t="s">
        <v>409</v>
      </c>
      <c r="B93" s="392"/>
      <c r="C93" s="392"/>
      <c r="D93" s="392"/>
      <c r="E93" s="392"/>
      <c r="F93" s="392"/>
    </row>
    <row r="94" spans="1:6">
      <c r="A94" s="137" t="s">
        <v>56</v>
      </c>
    </row>
    <row r="95" spans="1:6">
      <c r="A95" s="29" t="s">
        <v>80</v>
      </c>
      <c r="B95" s="45" t="s">
        <v>57</v>
      </c>
      <c r="C95" s="45" t="s">
        <v>112</v>
      </c>
      <c r="D95" s="29" t="s">
        <v>154</v>
      </c>
      <c r="E95" s="45" t="s">
        <v>113</v>
      </c>
      <c r="F95" s="45" t="s">
        <v>114</v>
      </c>
    </row>
    <row r="96" spans="1:6">
      <c r="A96" s="3" t="s">
        <v>194</v>
      </c>
      <c r="B96" s="3" t="s">
        <v>250</v>
      </c>
      <c r="C96" s="3" t="s">
        <v>385</v>
      </c>
      <c r="D96" s="3" t="s">
        <v>294</v>
      </c>
      <c r="E96" s="2" t="s">
        <v>295</v>
      </c>
      <c r="F96" s="3" t="s">
        <v>386</v>
      </c>
    </row>
    <row r="97" spans="1:6">
      <c r="A97" s="3" t="s">
        <v>360</v>
      </c>
      <c r="B97" s="3" t="s">
        <v>250</v>
      </c>
      <c r="C97" s="3" t="s">
        <v>387</v>
      </c>
      <c r="D97" s="3" t="s">
        <v>294</v>
      </c>
      <c r="E97" s="2" t="s">
        <v>295</v>
      </c>
      <c r="F97" s="3" t="s">
        <v>386</v>
      </c>
    </row>
    <row r="98" spans="1:6">
      <c r="A98" s="3" t="s">
        <v>218</v>
      </c>
      <c r="B98" s="3" t="s">
        <v>250</v>
      </c>
      <c r="C98" s="3" t="s">
        <v>388</v>
      </c>
      <c r="D98" s="3" t="s">
        <v>294</v>
      </c>
      <c r="E98" s="2" t="s">
        <v>295</v>
      </c>
      <c r="F98" s="3" t="s">
        <v>386</v>
      </c>
    </row>
    <row r="99" spans="1:6">
      <c r="A99" s="3" t="s">
        <v>233</v>
      </c>
      <c r="B99" s="3" t="s">
        <v>250</v>
      </c>
      <c r="C99" s="3" t="s">
        <v>389</v>
      </c>
      <c r="D99" s="3" t="s">
        <v>294</v>
      </c>
      <c r="E99" s="2" t="s">
        <v>295</v>
      </c>
      <c r="F99" s="3" t="s">
        <v>386</v>
      </c>
    </row>
    <row r="100" spans="1:6">
      <c r="A100" s="3" t="s">
        <v>192</v>
      </c>
      <c r="B100" s="3" t="s">
        <v>250</v>
      </c>
      <c r="C100" s="3" t="s">
        <v>305</v>
      </c>
      <c r="D100" s="3" t="s">
        <v>294</v>
      </c>
      <c r="E100" s="2" t="s">
        <v>295</v>
      </c>
      <c r="F100" s="3" t="s">
        <v>386</v>
      </c>
    </row>
    <row r="101" spans="1:6">
      <c r="A101" s="76" t="s">
        <v>197</v>
      </c>
      <c r="B101" s="3" t="s">
        <v>251</v>
      </c>
      <c r="C101" s="3" t="s">
        <v>390</v>
      </c>
      <c r="D101" s="3" t="s">
        <v>294</v>
      </c>
      <c r="E101" s="2" t="s">
        <v>295</v>
      </c>
      <c r="F101" s="3" t="s">
        <v>386</v>
      </c>
    </row>
    <row r="102" spans="1:6">
      <c r="A102" s="3" t="s">
        <v>199</v>
      </c>
      <c r="B102" s="3" t="s">
        <v>251</v>
      </c>
      <c r="C102" s="3" t="s">
        <v>391</v>
      </c>
      <c r="D102" s="3" t="s">
        <v>294</v>
      </c>
      <c r="E102" s="2" t="s">
        <v>295</v>
      </c>
      <c r="F102" s="3" t="s">
        <v>386</v>
      </c>
    </row>
    <row r="103" spans="1:6">
      <c r="A103" s="3" t="s">
        <v>199</v>
      </c>
      <c r="B103" s="3" t="s">
        <v>251</v>
      </c>
      <c r="C103" s="3" t="s">
        <v>392</v>
      </c>
      <c r="D103" s="3" t="s">
        <v>294</v>
      </c>
      <c r="E103" s="2" t="s">
        <v>295</v>
      </c>
      <c r="F103" s="3" t="s">
        <v>386</v>
      </c>
    </row>
    <row r="104" spans="1:6">
      <c r="A104" s="3" t="s">
        <v>236</v>
      </c>
      <c r="B104" s="3" t="s">
        <v>251</v>
      </c>
      <c r="C104" s="3" t="s">
        <v>393</v>
      </c>
      <c r="D104" s="3" t="s">
        <v>294</v>
      </c>
      <c r="E104" s="2" t="s">
        <v>295</v>
      </c>
      <c r="F104" s="3" t="s">
        <v>386</v>
      </c>
    </row>
    <row r="105" spans="1:6">
      <c r="A105" s="76" t="s">
        <v>237</v>
      </c>
      <c r="B105" s="3" t="s">
        <v>251</v>
      </c>
      <c r="C105" s="76" t="s">
        <v>309</v>
      </c>
      <c r="D105" s="3" t="s">
        <v>294</v>
      </c>
      <c r="E105" s="2" t="s">
        <v>295</v>
      </c>
      <c r="F105" s="3" t="s">
        <v>386</v>
      </c>
    </row>
    <row r="106" spans="1:6">
      <c r="A106" s="76" t="s">
        <v>187</v>
      </c>
      <c r="B106" s="3" t="s">
        <v>251</v>
      </c>
      <c r="C106" s="3" t="s">
        <v>364</v>
      </c>
      <c r="D106" s="3" t="s">
        <v>294</v>
      </c>
      <c r="E106" s="2" t="s">
        <v>295</v>
      </c>
      <c r="F106" s="3" t="s">
        <v>386</v>
      </c>
    </row>
    <row r="107" spans="1:6">
      <c r="A107" s="76" t="s">
        <v>365</v>
      </c>
      <c r="B107" s="3" t="s">
        <v>251</v>
      </c>
      <c r="C107" s="76" t="s">
        <v>394</v>
      </c>
      <c r="D107" s="3" t="s">
        <v>294</v>
      </c>
      <c r="E107" s="2" t="s">
        <v>295</v>
      </c>
      <c r="F107" s="3" t="s">
        <v>386</v>
      </c>
    </row>
    <row r="108" spans="1:6">
      <c r="A108" s="76" t="s">
        <v>235</v>
      </c>
      <c r="B108" s="3" t="s">
        <v>251</v>
      </c>
      <c r="C108" s="3" t="s">
        <v>395</v>
      </c>
      <c r="D108" s="3" t="s">
        <v>294</v>
      </c>
      <c r="E108" s="2" t="s">
        <v>295</v>
      </c>
      <c r="F108" s="3" t="s">
        <v>386</v>
      </c>
    </row>
    <row r="109" spans="1:6">
      <c r="A109" s="3" t="s">
        <v>396</v>
      </c>
      <c r="B109" s="3" t="s">
        <v>251</v>
      </c>
      <c r="C109" s="3" t="s">
        <v>397</v>
      </c>
      <c r="D109" s="3" t="s">
        <v>294</v>
      </c>
      <c r="E109" s="2" t="s">
        <v>295</v>
      </c>
      <c r="F109" s="3" t="s">
        <v>386</v>
      </c>
    </row>
    <row r="110" spans="1:6">
      <c r="A110" s="76" t="s">
        <v>190</v>
      </c>
      <c r="B110" s="3" t="s">
        <v>252</v>
      </c>
      <c r="C110" s="3" t="s">
        <v>372</v>
      </c>
      <c r="D110" s="3" t="s">
        <v>294</v>
      </c>
      <c r="E110" s="2" t="s">
        <v>324</v>
      </c>
      <c r="F110" s="3" t="s">
        <v>386</v>
      </c>
    </row>
    <row r="111" spans="1:6">
      <c r="A111" s="76" t="s">
        <v>185</v>
      </c>
      <c r="B111" s="3" t="s">
        <v>252</v>
      </c>
      <c r="C111" s="76" t="s">
        <v>317</v>
      </c>
      <c r="D111" s="3" t="s">
        <v>294</v>
      </c>
      <c r="E111" s="2" t="s">
        <v>324</v>
      </c>
      <c r="F111" s="3" t="s">
        <v>386</v>
      </c>
    </row>
    <row r="112" spans="1:6">
      <c r="A112" s="3" t="s">
        <v>240</v>
      </c>
      <c r="B112" s="3" t="s">
        <v>252</v>
      </c>
      <c r="C112" s="3" t="s">
        <v>398</v>
      </c>
      <c r="D112" s="3" t="s">
        <v>294</v>
      </c>
      <c r="E112" s="2" t="s">
        <v>324</v>
      </c>
      <c r="F112" s="3" t="s">
        <v>386</v>
      </c>
    </row>
    <row r="113" spans="1:6">
      <c r="A113" s="3" t="s">
        <v>239</v>
      </c>
      <c r="B113" s="3" t="s">
        <v>252</v>
      </c>
      <c r="C113" s="3" t="s">
        <v>399</v>
      </c>
      <c r="D113" s="3" t="s">
        <v>294</v>
      </c>
      <c r="E113" s="2" t="s">
        <v>324</v>
      </c>
      <c r="F113" s="3" t="s">
        <v>386</v>
      </c>
    </row>
    <row r="114" spans="1:6">
      <c r="A114" s="3" t="s">
        <v>400</v>
      </c>
      <c r="B114" s="3" t="s">
        <v>252</v>
      </c>
      <c r="C114" s="3" t="s">
        <v>401</v>
      </c>
      <c r="D114" s="3" t="s">
        <v>294</v>
      </c>
      <c r="E114" s="2" t="s">
        <v>324</v>
      </c>
      <c r="F114" s="3" t="s">
        <v>386</v>
      </c>
    </row>
    <row r="115" spans="1:6">
      <c r="A115" s="3" t="s">
        <v>402</v>
      </c>
      <c r="B115" s="3" t="s">
        <v>252</v>
      </c>
      <c r="C115" s="3" t="s">
        <v>375</v>
      </c>
      <c r="D115" s="3" t="s">
        <v>294</v>
      </c>
      <c r="E115" s="2" t="s">
        <v>324</v>
      </c>
      <c r="F115" s="3" t="s">
        <v>386</v>
      </c>
    </row>
    <row r="116" spans="1:6">
      <c r="A116" s="76" t="s">
        <v>183</v>
      </c>
      <c r="B116" s="3" t="s">
        <v>253</v>
      </c>
      <c r="C116" s="138" t="s">
        <v>403</v>
      </c>
      <c r="D116" s="3" t="s">
        <v>294</v>
      </c>
      <c r="E116" s="2" t="s">
        <v>404</v>
      </c>
      <c r="F116" s="3" t="s">
        <v>386</v>
      </c>
    </row>
    <row r="117" spans="1:6">
      <c r="A117" s="3" t="s">
        <v>215</v>
      </c>
      <c r="B117" s="3" t="s">
        <v>253</v>
      </c>
      <c r="C117" s="3" t="s">
        <v>366</v>
      </c>
      <c r="D117" s="3" t="s">
        <v>294</v>
      </c>
      <c r="E117" s="2" t="s">
        <v>404</v>
      </c>
      <c r="F117" s="3" t="s">
        <v>386</v>
      </c>
    </row>
    <row r="118" spans="1:6">
      <c r="A118" s="3" t="s">
        <v>244</v>
      </c>
      <c r="B118" s="3" t="s">
        <v>253</v>
      </c>
      <c r="C118" s="3" t="s">
        <v>405</v>
      </c>
      <c r="D118" s="3" t="s">
        <v>294</v>
      </c>
      <c r="E118" s="2" t="s">
        <v>406</v>
      </c>
      <c r="F118" s="3" t="s">
        <v>386</v>
      </c>
    </row>
    <row r="119" spans="1:6">
      <c r="A119" s="76" t="s">
        <v>206</v>
      </c>
      <c r="B119" s="76" t="s">
        <v>253</v>
      </c>
      <c r="C119" s="76" t="s">
        <v>407</v>
      </c>
      <c r="D119" s="139" t="s">
        <v>294</v>
      </c>
      <c r="E119" s="140" t="s">
        <v>404</v>
      </c>
      <c r="F119" s="139" t="s">
        <v>386</v>
      </c>
    </row>
    <row r="120" spans="1:6">
      <c r="A120" s="76" t="s">
        <v>181</v>
      </c>
      <c r="B120" s="76" t="s">
        <v>254</v>
      </c>
      <c r="C120" s="76" t="s">
        <v>408</v>
      </c>
      <c r="D120" s="3" t="s">
        <v>294</v>
      </c>
      <c r="E120" s="2" t="s">
        <v>324</v>
      </c>
      <c r="F120" s="3" t="s">
        <v>386</v>
      </c>
    </row>
    <row r="121" spans="1:6">
      <c r="A121" s="76" t="s">
        <v>224</v>
      </c>
      <c r="B121" s="76" t="s">
        <v>254</v>
      </c>
      <c r="C121" s="76" t="s">
        <v>335</v>
      </c>
      <c r="D121" s="3" t="s">
        <v>294</v>
      </c>
      <c r="E121" s="2" t="s">
        <v>324</v>
      </c>
      <c r="F121" s="3" t="s">
        <v>386</v>
      </c>
    </row>
    <row r="122" spans="1:6">
      <c r="A122" s="138" t="s">
        <v>211</v>
      </c>
      <c r="B122" s="76" t="s">
        <v>256</v>
      </c>
      <c r="C122" s="76" t="s">
        <v>336</v>
      </c>
      <c r="D122" s="3" t="s">
        <v>294</v>
      </c>
      <c r="E122" s="2" t="s">
        <v>295</v>
      </c>
      <c r="F122" s="3" t="s">
        <v>386</v>
      </c>
    </row>
    <row r="123" spans="1:6">
      <c r="A123" s="76" t="s">
        <v>218</v>
      </c>
      <c r="B123" s="76" t="s">
        <v>256</v>
      </c>
      <c r="C123" s="76" t="s">
        <v>337</v>
      </c>
      <c r="D123" s="3" t="s">
        <v>294</v>
      </c>
      <c r="E123" s="2" t="s">
        <v>295</v>
      </c>
      <c r="F123" s="3" t="s">
        <v>386</v>
      </c>
    </row>
    <row r="124" spans="1:6">
      <c r="A124" s="76" t="s">
        <v>247</v>
      </c>
      <c r="B124" s="76" t="s">
        <v>256</v>
      </c>
      <c r="C124" s="76" t="s">
        <v>338</v>
      </c>
      <c r="D124" s="3" t="s">
        <v>294</v>
      </c>
      <c r="E124" s="2" t="s">
        <v>295</v>
      </c>
      <c r="F124" s="3" t="s">
        <v>386</v>
      </c>
    </row>
    <row r="125" spans="1:6">
      <c r="A125" s="76" t="s">
        <v>226</v>
      </c>
      <c r="B125" s="76" t="s">
        <v>256</v>
      </c>
      <c r="C125" s="76" t="s">
        <v>339</v>
      </c>
      <c r="D125" s="3" t="s">
        <v>294</v>
      </c>
      <c r="E125" s="2" t="s">
        <v>295</v>
      </c>
      <c r="F125" s="3" t="s">
        <v>386</v>
      </c>
    </row>
    <row r="126" spans="1:6">
      <c r="A126" s="76" t="s">
        <v>340</v>
      </c>
      <c r="B126" s="76" t="s">
        <v>287</v>
      </c>
      <c r="C126" s="76" t="s">
        <v>341</v>
      </c>
      <c r="D126" s="3" t="s">
        <v>294</v>
      </c>
      <c r="E126" s="2" t="s">
        <v>295</v>
      </c>
      <c r="F126" s="3" t="s">
        <v>386</v>
      </c>
    </row>
  </sheetData>
  <mergeCells count="3">
    <mergeCell ref="A1:F1"/>
    <mergeCell ref="A47:F47"/>
    <mergeCell ref="A93:F9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zoomScaleNormal="100" zoomScaleSheetLayoutView="100" workbookViewId="0">
      <selection sqref="A1:G50"/>
    </sheetView>
  </sheetViews>
  <sheetFormatPr defaultRowHeight="15.75"/>
  <cols>
    <col min="1" max="7" width="10.625" customWidth="1"/>
  </cols>
  <sheetData>
    <row r="1" spans="1:7" ht="20.25">
      <c r="A1" s="330" t="s">
        <v>129</v>
      </c>
      <c r="B1" s="330"/>
      <c r="C1" s="330"/>
      <c r="D1" s="330"/>
      <c r="E1" s="330"/>
      <c r="F1" s="330"/>
      <c r="G1" s="330"/>
    </row>
    <row r="2" spans="1:7" s="37" customFormat="1">
      <c r="A2" s="331" t="s">
        <v>57</v>
      </c>
      <c r="B2" s="332" t="s">
        <v>58</v>
      </c>
      <c r="C2" s="331" t="s">
        <v>59</v>
      </c>
      <c r="D2" s="331"/>
      <c r="E2" s="331" t="s">
        <v>60</v>
      </c>
      <c r="F2" s="331"/>
      <c r="G2" s="328" t="s">
        <v>61</v>
      </c>
    </row>
    <row r="3" spans="1:7" s="37" customFormat="1" ht="16.5" thickBot="1">
      <c r="A3" s="334"/>
      <c r="B3" s="333"/>
      <c r="C3" s="100" t="s">
        <v>0</v>
      </c>
      <c r="D3" s="100" t="s">
        <v>1</v>
      </c>
      <c r="E3" s="100" t="s">
        <v>0</v>
      </c>
      <c r="F3" s="100" t="s">
        <v>1</v>
      </c>
      <c r="G3" s="329"/>
    </row>
    <row r="4" spans="1:7">
      <c r="A4" s="102" t="s">
        <v>286</v>
      </c>
      <c r="B4" s="103">
        <v>1</v>
      </c>
      <c r="C4" s="104">
        <v>1448</v>
      </c>
      <c r="D4" s="104">
        <v>35</v>
      </c>
      <c r="E4" s="104">
        <v>382</v>
      </c>
      <c r="F4" s="104">
        <v>8</v>
      </c>
      <c r="G4" s="104">
        <v>1873</v>
      </c>
    </row>
    <row r="5" spans="1:7">
      <c r="A5" s="105"/>
      <c r="B5" s="106">
        <v>2</v>
      </c>
      <c r="C5" s="107">
        <v>740</v>
      </c>
      <c r="D5" s="107">
        <v>14</v>
      </c>
      <c r="E5" s="107">
        <v>340</v>
      </c>
      <c r="F5" s="107">
        <v>11</v>
      </c>
      <c r="G5" s="107">
        <v>1105</v>
      </c>
    </row>
    <row r="6" spans="1:7">
      <c r="A6" s="105"/>
      <c r="B6" s="106" t="s">
        <v>3</v>
      </c>
      <c r="C6" s="107"/>
      <c r="D6" s="107"/>
      <c r="E6" s="107"/>
      <c r="F6" s="107"/>
      <c r="G6" s="107"/>
    </row>
    <row r="7" spans="1:7">
      <c r="A7" s="105"/>
      <c r="B7" s="106">
        <v>3</v>
      </c>
      <c r="C7" s="107">
        <v>75</v>
      </c>
      <c r="D7" s="107">
        <v>4</v>
      </c>
      <c r="E7" s="107">
        <v>52</v>
      </c>
      <c r="F7" s="107">
        <v>7</v>
      </c>
      <c r="G7" s="107">
        <f>SUM(C7:F7)</f>
        <v>138</v>
      </c>
    </row>
    <row r="8" spans="1:7" ht="16.5" thickBot="1">
      <c r="A8" s="105" t="s">
        <v>2</v>
      </c>
      <c r="B8" s="108"/>
      <c r="C8" s="109">
        <f>SUM(C4:C7)</f>
        <v>2263</v>
      </c>
      <c r="D8" s="109">
        <f>SUM(D4:D7)</f>
        <v>53</v>
      </c>
      <c r="E8" s="109">
        <f>SUM(E4:E7)</f>
        <v>774</v>
      </c>
      <c r="F8" s="109">
        <f>SUM(F4:F7)</f>
        <v>26</v>
      </c>
      <c r="G8" s="109">
        <v>3116</v>
      </c>
    </row>
    <row r="9" spans="1:7" ht="16.5" thickTop="1">
      <c r="A9" s="110" t="s">
        <v>251</v>
      </c>
      <c r="B9" s="111">
        <v>1</v>
      </c>
      <c r="C9" s="112">
        <v>717</v>
      </c>
      <c r="D9" s="112">
        <v>1</v>
      </c>
      <c r="E9" s="112">
        <v>184</v>
      </c>
      <c r="F9" s="112">
        <v>2</v>
      </c>
      <c r="G9" s="112">
        <f>SUM(C9:F9)</f>
        <v>904</v>
      </c>
    </row>
    <row r="10" spans="1:7">
      <c r="A10" s="105"/>
      <c r="B10" s="106">
        <v>2</v>
      </c>
      <c r="C10" s="107">
        <v>345</v>
      </c>
      <c r="D10" s="107">
        <v>19</v>
      </c>
      <c r="E10" s="107">
        <v>73</v>
      </c>
      <c r="F10" s="107">
        <v>0</v>
      </c>
      <c r="G10" s="107">
        <f>SUM(C10:F10)</f>
        <v>437</v>
      </c>
    </row>
    <row r="11" spans="1:7">
      <c r="A11" s="105"/>
      <c r="B11" s="106" t="s">
        <v>3</v>
      </c>
      <c r="C11" s="107"/>
      <c r="D11" s="107"/>
      <c r="E11" s="107"/>
      <c r="F11" s="107"/>
      <c r="G11" s="107"/>
    </row>
    <row r="12" spans="1:7">
      <c r="A12" s="105"/>
      <c r="B12" s="106">
        <v>3</v>
      </c>
      <c r="C12" s="107">
        <v>123</v>
      </c>
      <c r="D12" s="107">
        <v>1</v>
      </c>
      <c r="E12" s="107">
        <v>77</v>
      </c>
      <c r="F12" s="107">
        <v>2</v>
      </c>
      <c r="G12" s="107">
        <f>SUM(C12:F12)</f>
        <v>203</v>
      </c>
    </row>
    <row r="13" spans="1:7" ht="16.5" thickBot="1">
      <c r="A13" s="113" t="s">
        <v>2</v>
      </c>
      <c r="B13" s="114"/>
      <c r="C13" s="115">
        <f>SUM(C9:C12)</f>
        <v>1185</v>
      </c>
      <c r="D13" s="115">
        <f>SUM(D9:D12)</f>
        <v>21</v>
      </c>
      <c r="E13" s="115">
        <f>SUM(E9:E12)</f>
        <v>334</v>
      </c>
      <c r="F13" s="115">
        <f>SUM(F9:F12)</f>
        <v>4</v>
      </c>
      <c r="G13" s="115">
        <v>1544</v>
      </c>
    </row>
    <row r="14" spans="1:7" ht="16.5" thickTop="1">
      <c r="A14" s="110" t="s">
        <v>252</v>
      </c>
      <c r="B14" s="111">
        <v>1</v>
      </c>
      <c r="C14" s="112">
        <v>1139</v>
      </c>
      <c r="D14" s="112">
        <v>3</v>
      </c>
      <c r="E14" s="112">
        <v>52</v>
      </c>
      <c r="F14" s="112">
        <v>0</v>
      </c>
      <c r="G14" s="112">
        <f>SUM(C14:F14)</f>
        <v>1194</v>
      </c>
    </row>
    <row r="15" spans="1:7">
      <c r="A15" s="105"/>
      <c r="B15" s="106">
        <v>2</v>
      </c>
      <c r="C15" s="107">
        <v>395</v>
      </c>
      <c r="D15" s="107">
        <v>2</v>
      </c>
      <c r="E15" s="107">
        <v>23</v>
      </c>
      <c r="F15" s="107">
        <v>0</v>
      </c>
      <c r="G15" s="107">
        <f>SUM(C15:F15)</f>
        <v>420</v>
      </c>
    </row>
    <row r="16" spans="1:7">
      <c r="A16" s="105"/>
      <c r="B16" s="106" t="s">
        <v>3</v>
      </c>
      <c r="C16" s="107"/>
      <c r="D16" s="107"/>
      <c r="E16" s="107"/>
      <c r="F16" s="107"/>
      <c r="G16" s="107"/>
    </row>
    <row r="17" spans="1:7">
      <c r="A17" s="105"/>
      <c r="B17" s="106">
        <v>3</v>
      </c>
      <c r="C17" s="107">
        <v>72</v>
      </c>
      <c r="D17" s="107">
        <v>1</v>
      </c>
      <c r="E17" s="107">
        <v>19</v>
      </c>
      <c r="F17" s="107">
        <v>0</v>
      </c>
      <c r="G17" s="107">
        <f>SUM(C17:F17)</f>
        <v>92</v>
      </c>
    </row>
    <row r="18" spans="1:7" ht="16.5" thickBot="1">
      <c r="A18" s="113" t="s">
        <v>2</v>
      </c>
      <c r="B18" s="114"/>
      <c r="C18" s="115">
        <f>SUM(C14:C17)</f>
        <v>1606</v>
      </c>
      <c r="D18" s="115">
        <f>SUM(D14:D17)</f>
        <v>6</v>
      </c>
      <c r="E18" s="115">
        <f>SUM(E14:E17)</f>
        <v>94</v>
      </c>
      <c r="F18" s="115">
        <f>SUM(F14:F17)</f>
        <v>0</v>
      </c>
      <c r="G18" s="115">
        <v>1706</v>
      </c>
    </row>
    <row r="19" spans="1:7" ht="16.5" thickTop="1">
      <c r="A19" s="110" t="s">
        <v>253</v>
      </c>
      <c r="B19" s="111">
        <v>1</v>
      </c>
      <c r="C19" s="112">
        <v>730</v>
      </c>
      <c r="D19" s="112">
        <v>10</v>
      </c>
      <c r="E19" s="112">
        <v>133</v>
      </c>
      <c r="F19" s="112">
        <v>0</v>
      </c>
      <c r="G19" s="112">
        <f>SUM(C19:F19)</f>
        <v>873</v>
      </c>
    </row>
    <row r="20" spans="1:7">
      <c r="A20" s="105"/>
      <c r="B20" s="106">
        <v>2</v>
      </c>
      <c r="C20" s="107">
        <v>101</v>
      </c>
      <c r="D20" s="107">
        <v>1</v>
      </c>
      <c r="E20" s="107">
        <v>51</v>
      </c>
      <c r="F20" s="107">
        <v>0</v>
      </c>
      <c r="G20" s="107">
        <f>SUM(C20:F20)</f>
        <v>153</v>
      </c>
    </row>
    <row r="21" spans="1:7">
      <c r="A21" s="105"/>
      <c r="B21" s="106" t="s">
        <v>3</v>
      </c>
      <c r="C21" s="107"/>
      <c r="D21" s="107"/>
      <c r="E21" s="107"/>
      <c r="F21" s="107"/>
      <c r="G21" s="107"/>
    </row>
    <row r="22" spans="1:7">
      <c r="A22" s="105"/>
      <c r="B22" s="106">
        <v>3</v>
      </c>
      <c r="C22" s="107">
        <v>32</v>
      </c>
      <c r="D22" s="107">
        <v>2</v>
      </c>
      <c r="E22" s="107">
        <v>11</v>
      </c>
      <c r="F22" s="107">
        <v>3</v>
      </c>
      <c r="G22" s="107">
        <f>SUM(C22:F22)</f>
        <v>48</v>
      </c>
    </row>
    <row r="23" spans="1:7" ht="16.5" thickBot="1">
      <c r="A23" s="113" t="s">
        <v>2</v>
      </c>
      <c r="B23" s="116"/>
      <c r="C23" s="115">
        <f>SUM(C19:C22)</f>
        <v>863</v>
      </c>
      <c r="D23" s="115">
        <f>SUM(D19:D22)</f>
        <v>13</v>
      </c>
      <c r="E23" s="115">
        <f>SUM(E19:E22)</f>
        <v>195</v>
      </c>
      <c r="F23" s="115">
        <f>SUM(F19:F22)</f>
        <v>3</v>
      </c>
      <c r="G23" s="115">
        <v>1074</v>
      </c>
    </row>
    <row r="24" spans="1:7" ht="16.5" thickTop="1">
      <c r="A24" s="110" t="s">
        <v>254</v>
      </c>
      <c r="B24" s="111">
        <v>1</v>
      </c>
      <c r="C24" s="112">
        <v>959</v>
      </c>
      <c r="D24" s="112">
        <v>5</v>
      </c>
      <c r="E24" s="112">
        <v>0</v>
      </c>
      <c r="F24" s="112">
        <v>0</v>
      </c>
      <c r="G24" s="112">
        <f>SUM(C24:F24)</f>
        <v>964</v>
      </c>
    </row>
    <row r="25" spans="1:7">
      <c r="A25" s="105"/>
      <c r="B25" s="106">
        <v>2</v>
      </c>
      <c r="C25" s="107">
        <v>335</v>
      </c>
      <c r="D25" s="107">
        <v>2</v>
      </c>
      <c r="E25" s="107">
        <v>0</v>
      </c>
      <c r="F25" s="107">
        <v>0</v>
      </c>
      <c r="G25" s="107">
        <f>SUM(C25:F25)</f>
        <v>337</v>
      </c>
    </row>
    <row r="26" spans="1:7">
      <c r="A26" s="105"/>
      <c r="B26" s="106" t="s">
        <v>3</v>
      </c>
      <c r="C26" s="107"/>
      <c r="D26" s="107"/>
      <c r="E26" s="107"/>
      <c r="F26" s="107"/>
      <c r="G26" s="107"/>
    </row>
    <row r="27" spans="1:7">
      <c r="A27" s="105"/>
      <c r="B27" s="106">
        <v>3</v>
      </c>
      <c r="C27" s="107">
        <v>42</v>
      </c>
      <c r="D27" s="107">
        <v>1</v>
      </c>
      <c r="E27" s="107">
        <v>24</v>
      </c>
      <c r="F27" s="107">
        <v>2</v>
      </c>
      <c r="G27" s="107">
        <f>SUM(C27:F27)</f>
        <v>69</v>
      </c>
    </row>
    <row r="28" spans="1:7" ht="16.5" thickBot="1">
      <c r="A28" s="113" t="s">
        <v>2</v>
      </c>
      <c r="B28" s="116"/>
      <c r="C28" s="115">
        <f>SUM(C24:C27)</f>
        <v>1336</v>
      </c>
      <c r="D28" s="115">
        <f>SUM(D24:D27)</f>
        <v>8</v>
      </c>
      <c r="E28" s="115">
        <f>SUM(E24:E27)</f>
        <v>24</v>
      </c>
      <c r="F28" s="115">
        <f>SUM(F24:F27)</f>
        <v>2</v>
      </c>
      <c r="G28" s="115">
        <v>1370</v>
      </c>
    </row>
    <row r="29" spans="1:7" ht="16.5" thickTop="1">
      <c r="A29" s="110" t="s">
        <v>256</v>
      </c>
      <c r="B29" s="111">
        <v>1</v>
      </c>
      <c r="C29" s="112">
        <v>550</v>
      </c>
      <c r="D29" s="112">
        <v>1</v>
      </c>
      <c r="E29" s="112">
        <v>179</v>
      </c>
      <c r="F29" s="112">
        <v>1</v>
      </c>
      <c r="G29" s="112">
        <f>SUM(C29:F29)</f>
        <v>731</v>
      </c>
    </row>
    <row r="30" spans="1:7">
      <c r="A30" s="105"/>
      <c r="B30" s="106">
        <v>2</v>
      </c>
      <c r="C30" s="107">
        <v>296</v>
      </c>
      <c r="D30" s="107">
        <v>1</v>
      </c>
      <c r="E30" s="107">
        <v>111</v>
      </c>
      <c r="F30" s="107">
        <v>6</v>
      </c>
      <c r="G30" s="107">
        <f>SUM(C30:F30)</f>
        <v>414</v>
      </c>
    </row>
    <row r="31" spans="1:7">
      <c r="A31" s="105"/>
      <c r="B31" s="106" t="s">
        <v>3</v>
      </c>
      <c r="C31" s="107"/>
      <c r="D31" s="107"/>
      <c r="E31" s="107"/>
      <c r="F31" s="107"/>
      <c r="G31" s="107"/>
    </row>
    <row r="32" spans="1:7">
      <c r="A32" s="105"/>
      <c r="B32" s="106">
        <v>3</v>
      </c>
      <c r="C32" s="107">
        <v>26</v>
      </c>
      <c r="D32" s="107">
        <v>1</v>
      </c>
      <c r="E32" s="107">
        <v>45</v>
      </c>
      <c r="F32" s="107">
        <v>5</v>
      </c>
      <c r="G32" s="107">
        <f>SUM(C32:F32)</f>
        <v>77</v>
      </c>
    </row>
    <row r="33" spans="1:7" ht="16.5" thickBot="1">
      <c r="A33" s="113" t="s">
        <v>2</v>
      </c>
      <c r="B33" s="116"/>
      <c r="C33" s="115">
        <f>SUM(C29:C32)</f>
        <v>872</v>
      </c>
      <c r="D33" s="115">
        <f>SUM(D29:D32)</f>
        <v>3</v>
      </c>
      <c r="E33" s="115">
        <f>SUM(E29:E32)</f>
        <v>335</v>
      </c>
      <c r="F33" s="115">
        <f>SUM(F29:F32)</f>
        <v>12</v>
      </c>
      <c r="G33" s="115">
        <v>1222</v>
      </c>
    </row>
    <row r="34" spans="1:7" ht="16.5" thickTop="1">
      <c r="A34" s="110" t="s">
        <v>287</v>
      </c>
      <c r="B34" s="111">
        <v>1</v>
      </c>
      <c r="C34" s="112">
        <v>809</v>
      </c>
      <c r="D34" s="112">
        <v>5</v>
      </c>
      <c r="E34" s="112">
        <v>517</v>
      </c>
      <c r="F34" s="112">
        <v>2</v>
      </c>
      <c r="G34" s="112">
        <f>SUM(C34:F34)</f>
        <v>1333</v>
      </c>
    </row>
    <row r="35" spans="1:7">
      <c r="A35" s="105"/>
      <c r="B35" s="106">
        <v>2</v>
      </c>
      <c r="C35" s="107">
        <v>194</v>
      </c>
      <c r="D35" s="107">
        <v>0</v>
      </c>
      <c r="E35" s="107">
        <v>113</v>
      </c>
      <c r="F35" s="107">
        <v>1</v>
      </c>
      <c r="G35" s="107">
        <f>SUM(C35:F35)</f>
        <v>308</v>
      </c>
    </row>
    <row r="36" spans="1:7">
      <c r="A36" s="105"/>
      <c r="B36" s="106" t="s">
        <v>3</v>
      </c>
      <c r="C36" s="107"/>
      <c r="D36" s="107"/>
      <c r="E36" s="107"/>
      <c r="F36" s="107"/>
      <c r="G36" s="107"/>
    </row>
    <row r="37" spans="1:7">
      <c r="A37" s="105"/>
      <c r="B37" s="106">
        <v>3</v>
      </c>
      <c r="C37" s="107">
        <v>13</v>
      </c>
      <c r="D37" s="107">
        <v>0</v>
      </c>
      <c r="E37" s="107">
        <v>13</v>
      </c>
      <c r="F37" s="107">
        <v>0</v>
      </c>
      <c r="G37" s="107">
        <f>SUM(C37:F37)</f>
        <v>26</v>
      </c>
    </row>
    <row r="38" spans="1:7" ht="16.5" thickBot="1">
      <c r="A38" s="113" t="s">
        <v>2</v>
      </c>
      <c r="B38" s="116"/>
      <c r="C38" s="115">
        <f>SUM(C34:C37)</f>
        <v>1016</v>
      </c>
      <c r="D38" s="115">
        <f>SUM(D34:D37)</f>
        <v>5</v>
      </c>
      <c r="E38" s="115">
        <f>SUM(E34:E37)</f>
        <v>643</v>
      </c>
      <c r="F38" s="115">
        <f>SUM(F34:F37)</f>
        <v>3</v>
      </c>
      <c r="G38" s="115">
        <v>1667</v>
      </c>
    </row>
    <row r="39" spans="1:7" ht="16.5" thickTop="1">
      <c r="A39" s="117" t="s">
        <v>288</v>
      </c>
      <c r="B39" s="111">
        <v>1</v>
      </c>
      <c r="C39" s="112">
        <v>53</v>
      </c>
      <c r="D39" s="112">
        <v>0</v>
      </c>
      <c r="E39" s="112">
        <v>8</v>
      </c>
      <c r="F39" s="112">
        <v>1</v>
      </c>
      <c r="G39" s="112">
        <f>SUM(C39:F39)</f>
        <v>62</v>
      </c>
    </row>
    <row r="40" spans="1:7">
      <c r="A40" s="105"/>
      <c r="B40" s="106">
        <v>2</v>
      </c>
      <c r="C40" s="107">
        <v>0</v>
      </c>
      <c r="D40" s="107">
        <v>0</v>
      </c>
      <c r="E40" s="107">
        <v>0</v>
      </c>
      <c r="F40" s="107">
        <v>0</v>
      </c>
      <c r="G40" s="107">
        <v>0</v>
      </c>
    </row>
    <row r="41" spans="1:7">
      <c r="A41" s="105"/>
      <c r="B41" s="106" t="s">
        <v>3</v>
      </c>
      <c r="C41" s="107"/>
      <c r="D41" s="107"/>
      <c r="E41" s="107"/>
      <c r="F41" s="107"/>
      <c r="G41" s="107"/>
    </row>
    <row r="42" spans="1:7">
      <c r="A42" s="105"/>
      <c r="B42" s="106">
        <v>3</v>
      </c>
      <c r="C42" s="107">
        <v>0</v>
      </c>
      <c r="D42" s="107">
        <v>0</v>
      </c>
      <c r="E42" s="107">
        <v>0</v>
      </c>
      <c r="F42" s="107">
        <v>0</v>
      </c>
      <c r="G42" s="107">
        <v>0</v>
      </c>
    </row>
    <row r="43" spans="1:7" ht="16.5" thickBot="1">
      <c r="A43" s="113" t="s">
        <v>2</v>
      </c>
      <c r="B43" s="116"/>
      <c r="C43" s="115">
        <v>53</v>
      </c>
      <c r="D43" s="115">
        <v>0</v>
      </c>
      <c r="E43" s="115">
        <v>8</v>
      </c>
      <c r="F43" s="115">
        <v>1</v>
      </c>
      <c r="G43" s="115">
        <v>62</v>
      </c>
    </row>
    <row r="44" spans="1:7" ht="16.5" thickTop="1">
      <c r="A44" s="118" t="s">
        <v>2</v>
      </c>
      <c r="B44" s="111">
        <v>1</v>
      </c>
      <c r="C44" s="112">
        <v>6405</v>
      </c>
      <c r="D44" s="112">
        <v>60</v>
      </c>
      <c r="E44" s="112">
        <v>1455</v>
      </c>
      <c r="F44" s="112">
        <v>14</v>
      </c>
      <c r="G44" s="112">
        <v>7934</v>
      </c>
    </row>
    <row r="45" spans="1:7">
      <c r="A45" s="105"/>
      <c r="B45" s="106">
        <v>2</v>
      </c>
      <c r="C45" s="107">
        <v>2406</v>
      </c>
      <c r="D45" s="107">
        <v>39</v>
      </c>
      <c r="E45" s="107">
        <v>711</v>
      </c>
      <c r="F45" s="107">
        <v>18</v>
      </c>
      <c r="G45" s="107">
        <v>3174</v>
      </c>
    </row>
    <row r="46" spans="1:7">
      <c r="A46" s="105"/>
      <c r="B46" s="106" t="s">
        <v>3</v>
      </c>
      <c r="C46" s="107"/>
      <c r="D46" s="107"/>
      <c r="E46" s="107"/>
      <c r="F46" s="107"/>
      <c r="G46" s="107"/>
    </row>
    <row r="47" spans="1:7" ht="16.5" thickBot="1">
      <c r="A47" s="105"/>
      <c r="B47" s="119">
        <v>3</v>
      </c>
      <c r="C47" s="120">
        <v>383</v>
      </c>
      <c r="D47" s="120">
        <v>10</v>
      </c>
      <c r="E47" s="120">
        <v>241</v>
      </c>
      <c r="F47" s="120">
        <v>19</v>
      </c>
      <c r="G47" s="120">
        <v>653</v>
      </c>
    </row>
    <row r="48" spans="1:7" ht="17.25" thickTop="1" thickBot="1">
      <c r="A48" s="121" t="s">
        <v>289</v>
      </c>
      <c r="B48" s="122"/>
      <c r="C48" s="123">
        <v>9194</v>
      </c>
      <c r="D48" s="123">
        <v>109</v>
      </c>
      <c r="E48" s="123">
        <v>2407</v>
      </c>
      <c r="F48" s="123">
        <v>51</v>
      </c>
      <c r="G48" s="123">
        <v>11761</v>
      </c>
    </row>
    <row r="49" spans="1:1" ht="16.5" thickTop="1"/>
    <row r="50" spans="1:1">
      <c r="A50" s="23" t="s">
        <v>290</v>
      </c>
    </row>
  </sheetData>
  <mergeCells count="6">
    <mergeCell ref="G2:G3"/>
    <mergeCell ref="A1:G1"/>
    <mergeCell ref="C2:D2"/>
    <mergeCell ref="E2:F2"/>
    <mergeCell ref="B2:B3"/>
    <mergeCell ref="A2:A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BreakPreview" zoomScaleNormal="130" zoomScaleSheetLayoutView="100" workbookViewId="0">
      <selection sqref="A1:G7"/>
    </sheetView>
  </sheetViews>
  <sheetFormatPr defaultRowHeight="15.75"/>
  <cols>
    <col min="1" max="1" width="6.5" customWidth="1"/>
    <col min="2" max="2" width="19.25" customWidth="1"/>
    <col min="3" max="3" width="19.875" customWidth="1"/>
    <col min="4" max="4" width="13.125" customWidth="1"/>
    <col min="5" max="5" width="9.125" customWidth="1"/>
    <col min="6" max="6" width="9.5" customWidth="1"/>
    <col min="7" max="7" width="12" customWidth="1"/>
    <col min="8" max="8" width="10.875" customWidth="1"/>
  </cols>
  <sheetData>
    <row r="1" spans="1:8" ht="45" customHeight="1">
      <c r="A1" s="350" t="s">
        <v>171</v>
      </c>
      <c r="B1" s="350"/>
      <c r="C1" s="350"/>
      <c r="D1" s="350"/>
      <c r="E1" s="350"/>
      <c r="F1" s="350"/>
      <c r="G1" s="350"/>
      <c r="H1" s="61"/>
    </row>
    <row r="2" spans="1:8" ht="20.25">
      <c r="A2" s="68" t="s">
        <v>115</v>
      </c>
      <c r="B2" s="69"/>
      <c r="C2" s="35"/>
      <c r="D2" s="35"/>
      <c r="E2" s="35"/>
      <c r="F2" s="35"/>
      <c r="G2" s="35"/>
      <c r="H2" s="35"/>
    </row>
    <row r="4" spans="1:8">
      <c r="A4" s="3" t="s">
        <v>53</v>
      </c>
      <c r="B4" s="29" t="s">
        <v>80</v>
      </c>
      <c r="C4" s="45" t="s">
        <v>57</v>
      </c>
      <c r="D4" s="45" t="s">
        <v>112</v>
      </c>
      <c r="E4" s="29" t="s">
        <v>154</v>
      </c>
      <c r="F4" s="45" t="s">
        <v>113</v>
      </c>
      <c r="G4" s="45" t="s">
        <v>114</v>
      </c>
      <c r="H4" s="55"/>
    </row>
    <row r="5" spans="1:8">
      <c r="A5" s="3">
        <v>2</v>
      </c>
      <c r="B5" s="76" t="s">
        <v>342</v>
      </c>
      <c r="C5" s="141" t="s">
        <v>287</v>
      </c>
      <c r="D5" s="45" t="s">
        <v>410</v>
      </c>
      <c r="E5" s="142" t="s">
        <v>299</v>
      </c>
      <c r="F5" s="45" t="s">
        <v>295</v>
      </c>
      <c r="G5" s="45" t="s">
        <v>384</v>
      </c>
      <c r="H5" s="10"/>
    </row>
    <row r="6" spans="1:8">
      <c r="A6" s="3">
        <v>3</v>
      </c>
      <c r="B6" s="76" t="s">
        <v>342</v>
      </c>
      <c r="C6" s="141" t="s">
        <v>287</v>
      </c>
      <c r="D6" s="45" t="s">
        <v>410</v>
      </c>
      <c r="E6" s="142" t="s">
        <v>294</v>
      </c>
      <c r="F6" s="45" t="s">
        <v>295</v>
      </c>
      <c r="G6" s="45" t="s">
        <v>386</v>
      </c>
      <c r="H6" s="10"/>
    </row>
    <row r="7" spans="1:8">
      <c r="A7" s="3">
        <v>3</v>
      </c>
      <c r="B7" s="142" t="s">
        <v>235</v>
      </c>
      <c r="C7" s="141" t="s">
        <v>251</v>
      </c>
      <c r="D7" s="45" t="s">
        <v>395</v>
      </c>
      <c r="E7" s="142" t="s">
        <v>294</v>
      </c>
      <c r="F7" s="45" t="s">
        <v>295</v>
      </c>
      <c r="G7" s="45" t="s">
        <v>386</v>
      </c>
      <c r="H7" s="10"/>
    </row>
  </sheetData>
  <mergeCells count="1">
    <mergeCell ref="A1:G1"/>
  </mergeCells>
  <phoneticPr fontId="2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view="pageBreakPreview" zoomScaleNormal="100" zoomScaleSheetLayoutView="100" workbookViewId="0">
      <selection activeCell="A3" sqref="A3"/>
    </sheetView>
  </sheetViews>
  <sheetFormatPr defaultRowHeight="15.75"/>
  <cols>
    <col min="1" max="1" width="41.125" customWidth="1"/>
    <col min="2" max="2" width="36" customWidth="1"/>
  </cols>
  <sheetData>
    <row r="1" spans="1:3" ht="80.099999999999994" customHeight="1">
      <c r="A1" s="85" t="s">
        <v>172</v>
      </c>
      <c r="B1" s="79"/>
    </row>
    <row r="2" spans="1:3" s="1" customFormat="1">
      <c r="A2" s="44" t="s">
        <v>57</v>
      </c>
      <c r="B2" s="44" t="s">
        <v>117</v>
      </c>
    </row>
    <row r="3" spans="1:3">
      <c r="A3" s="3" t="s">
        <v>232</v>
      </c>
      <c r="B3" s="3" t="s">
        <v>233</v>
      </c>
    </row>
    <row r="4" spans="1:3">
      <c r="A4" s="3"/>
      <c r="B4" s="3" t="s">
        <v>192</v>
      </c>
    </row>
    <row r="5" spans="1:3">
      <c r="A5" s="3"/>
      <c r="B5" s="3" t="s">
        <v>194</v>
      </c>
    </row>
    <row r="6" spans="1:3">
      <c r="A6" s="3"/>
      <c r="B6" s="3" t="s">
        <v>218</v>
      </c>
    </row>
    <row r="7" spans="1:3">
      <c r="A7" s="3"/>
      <c r="B7" s="3" t="s">
        <v>204</v>
      </c>
    </row>
    <row r="8" spans="1:3">
      <c r="A8" s="3" t="s">
        <v>234</v>
      </c>
      <c r="B8" s="3" t="s">
        <v>215</v>
      </c>
    </row>
    <row r="9" spans="1:3">
      <c r="A9" s="3"/>
      <c r="B9" s="3" t="s">
        <v>235</v>
      </c>
    </row>
    <row r="10" spans="1:3">
      <c r="A10" s="3"/>
      <c r="B10" s="73" t="s">
        <v>187</v>
      </c>
      <c r="C10" s="86"/>
    </row>
    <row r="11" spans="1:3">
      <c r="A11" s="3"/>
      <c r="B11" s="3" t="s">
        <v>236</v>
      </c>
    </row>
    <row r="12" spans="1:3">
      <c r="A12" s="3"/>
      <c r="B12" s="3" t="s">
        <v>237</v>
      </c>
    </row>
    <row r="13" spans="1:3">
      <c r="A13" s="3"/>
      <c r="B13" s="3" t="s">
        <v>197</v>
      </c>
    </row>
    <row r="14" spans="1:3">
      <c r="A14" s="3"/>
      <c r="B14" s="3" t="s">
        <v>199</v>
      </c>
    </row>
    <row r="15" spans="1:3">
      <c r="A15" s="3" t="s">
        <v>238</v>
      </c>
      <c r="B15" s="3" t="s">
        <v>239</v>
      </c>
    </row>
    <row r="16" spans="1:3">
      <c r="A16" s="3"/>
      <c r="B16" s="3" t="s">
        <v>240</v>
      </c>
    </row>
    <row r="17" spans="1:2">
      <c r="A17" s="3"/>
      <c r="B17" s="3" t="s">
        <v>241</v>
      </c>
    </row>
    <row r="18" spans="1:2">
      <c r="A18" s="3"/>
      <c r="B18" s="3" t="s">
        <v>190</v>
      </c>
    </row>
    <row r="19" spans="1:2">
      <c r="A19" s="3"/>
      <c r="B19" s="3" t="s">
        <v>185</v>
      </c>
    </row>
    <row r="20" spans="1:2">
      <c r="A20" s="3" t="s">
        <v>242</v>
      </c>
      <c r="B20" s="3" t="s">
        <v>183</v>
      </c>
    </row>
    <row r="21" spans="1:2">
      <c r="A21" s="3"/>
      <c r="B21" s="3" t="s">
        <v>243</v>
      </c>
    </row>
    <row r="22" spans="1:2">
      <c r="A22" s="3"/>
      <c r="B22" s="3" t="s">
        <v>244</v>
      </c>
    </row>
    <row r="23" spans="1:2">
      <c r="A23" s="3"/>
      <c r="B23" s="3" t="s">
        <v>206</v>
      </c>
    </row>
    <row r="24" spans="1:2">
      <c r="A24" s="3" t="s">
        <v>245</v>
      </c>
      <c r="B24" s="3" t="s">
        <v>224</v>
      </c>
    </row>
    <row r="25" spans="1:2">
      <c r="A25" s="3"/>
      <c r="B25" s="3" t="s">
        <v>181</v>
      </c>
    </row>
    <row r="26" spans="1:2">
      <c r="A26" s="3" t="s">
        <v>246</v>
      </c>
      <c r="B26" s="3" t="s">
        <v>211</v>
      </c>
    </row>
    <row r="27" spans="1:2">
      <c r="A27" s="3"/>
      <c r="B27" s="3" t="s">
        <v>226</v>
      </c>
    </row>
    <row r="28" spans="1:2">
      <c r="A28" s="3"/>
      <c r="B28" s="3" t="s">
        <v>247</v>
      </c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view="pageBreakPreview" zoomScaleNormal="100" zoomScaleSheetLayoutView="100" workbookViewId="0">
      <selection activeCell="C10" sqref="C10"/>
    </sheetView>
  </sheetViews>
  <sheetFormatPr defaultRowHeight="15.75"/>
  <cols>
    <col min="1" max="1" width="26.75" customWidth="1"/>
    <col min="2" max="2" width="19" customWidth="1"/>
    <col min="3" max="3" width="22.625" customWidth="1"/>
  </cols>
  <sheetData>
    <row r="1" spans="1:3" ht="88.5" customHeight="1">
      <c r="A1" s="84" t="s">
        <v>174</v>
      </c>
      <c r="B1" s="79"/>
      <c r="C1" s="79"/>
    </row>
    <row r="2" spans="1:3">
      <c r="A2" s="20" t="s">
        <v>57</v>
      </c>
      <c r="B2" s="20" t="s">
        <v>117</v>
      </c>
      <c r="C2" s="20" t="s">
        <v>116</v>
      </c>
    </row>
    <row r="3" spans="1:3">
      <c r="A3" s="3" t="s">
        <v>248</v>
      </c>
      <c r="B3" s="3" t="s">
        <v>218</v>
      </c>
      <c r="C3" s="3" t="s">
        <v>249</v>
      </c>
    </row>
    <row r="4" spans="1:3">
      <c r="A4" s="3"/>
      <c r="B4" s="3"/>
      <c r="C4" s="3"/>
    </row>
    <row r="5" spans="1:3">
      <c r="A5" s="3"/>
      <c r="B5" s="3"/>
      <c r="C5" s="3"/>
    </row>
    <row r="6" spans="1:3">
      <c r="A6" s="3"/>
      <c r="B6" s="3"/>
      <c r="C6" s="3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abSelected="1" view="pageBreakPreview" topLeftCell="A624" zoomScaleNormal="100" zoomScaleSheetLayoutView="100" workbookViewId="0">
      <selection activeCell="A641" sqref="A641"/>
    </sheetView>
  </sheetViews>
  <sheetFormatPr defaultRowHeight="15.75"/>
  <cols>
    <col min="1" max="1" width="4.625" customWidth="1"/>
    <col min="2" max="2" width="6.75" customWidth="1"/>
    <col min="3" max="3" width="10" customWidth="1"/>
    <col min="4" max="4" width="61.875" customWidth="1"/>
    <col min="5" max="5" width="10.5" customWidth="1"/>
    <col min="6" max="6" width="16.125" customWidth="1"/>
  </cols>
  <sheetData>
    <row r="1" spans="1:6" ht="35.25" customHeight="1">
      <c r="A1" s="345"/>
      <c r="B1" s="345"/>
      <c r="C1" s="345"/>
      <c r="D1" s="345"/>
      <c r="E1" s="345"/>
    </row>
    <row r="2" spans="1:6" ht="18.75" customHeight="1">
      <c r="A2" s="398" t="s">
        <v>173</v>
      </c>
      <c r="B2" s="399"/>
      <c r="C2" s="399"/>
      <c r="D2" s="399"/>
      <c r="E2" s="399"/>
      <c r="F2" s="399"/>
    </row>
    <row r="3" spans="1:6" ht="18.75">
      <c r="A3" s="143"/>
      <c r="B3" s="393" t="s">
        <v>422</v>
      </c>
      <c r="C3" s="393"/>
      <c r="D3" s="393"/>
      <c r="E3" s="144"/>
      <c r="F3" s="145"/>
    </row>
    <row r="4" spans="1:6" ht="38.25">
      <c r="A4" s="146"/>
      <c r="B4" s="147" t="s">
        <v>57</v>
      </c>
      <c r="C4" s="148" t="s">
        <v>423</v>
      </c>
      <c r="D4" s="148" t="s">
        <v>424</v>
      </c>
      <c r="E4" s="149" t="s">
        <v>143</v>
      </c>
      <c r="F4" s="150" t="s">
        <v>118</v>
      </c>
    </row>
    <row r="5" spans="1:6" ht="24.75">
      <c r="A5" s="151">
        <v>1</v>
      </c>
      <c r="B5" s="152" t="s">
        <v>425</v>
      </c>
      <c r="C5" s="153" t="s">
        <v>426</v>
      </c>
      <c r="D5" s="154" t="s">
        <v>427</v>
      </c>
      <c r="E5" s="155">
        <v>28389</v>
      </c>
      <c r="F5" s="156" t="s">
        <v>428</v>
      </c>
    </row>
    <row r="6" spans="1:6">
      <c r="A6" s="151">
        <v>2</v>
      </c>
      <c r="B6" s="152" t="s">
        <v>425</v>
      </c>
      <c r="C6" s="153" t="s">
        <v>429</v>
      </c>
      <c r="D6" s="157" t="s">
        <v>430</v>
      </c>
      <c r="E6" s="155">
        <v>3860</v>
      </c>
      <c r="F6" s="156" t="s">
        <v>428</v>
      </c>
    </row>
    <row r="7" spans="1:6" ht="36">
      <c r="A7" s="151">
        <v>3</v>
      </c>
      <c r="B7" s="152" t="s">
        <v>425</v>
      </c>
      <c r="C7" s="158" t="s">
        <v>431</v>
      </c>
      <c r="D7" s="157" t="s">
        <v>432</v>
      </c>
      <c r="E7" s="155">
        <v>28000</v>
      </c>
      <c r="F7" s="156" t="s">
        <v>433</v>
      </c>
    </row>
    <row r="8" spans="1:6" ht="36">
      <c r="A8" s="151">
        <v>4</v>
      </c>
      <c r="B8" s="152" t="s">
        <v>425</v>
      </c>
      <c r="C8" s="153" t="s">
        <v>434</v>
      </c>
      <c r="D8" s="157" t="s">
        <v>435</v>
      </c>
      <c r="E8" s="155">
        <v>8339</v>
      </c>
      <c r="F8" s="156" t="s">
        <v>436</v>
      </c>
    </row>
    <row r="9" spans="1:6" ht="24.75">
      <c r="A9" s="151">
        <v>5</v>
      </c>
      <c r="B9" s="152" t="s">
        <v>425</v>
      </c>
      <c r="C9" s="153" t="s">
        <v>437</v>
      </c>
      <c r="D9" s="154" t="s">
        <v>438</v>
      </c>
      <c r="E9" s="155">
        <v>5884</v>
      </c>
      <c r="F9" s="156" t="s">
        <v>439</v>
      </c>
    </row>
    <row r="10" spans="1:6">
      <c r="A10" s="151">
        <v>6</v>
      </c>
      <c r="B10" s="152" t="s">
        <v>251</v>
      </c>
      <c r="C10" s="153" t="s">
        <v>440</v>
      </c>
      <c r="D10" s="154" t="s">
        <v>441</v>
      </c>
      <c r="E10" s="155">
        <v>8097</v>
      </c>
      <c r="F10" s="156" t="s">
        <v>428</v>
      </c>
    </row>
    <row r="11" spans="1:6" ht="36">
      <c r="A11" s="151">
        <v>7</v>
      </c>
      <c r="B11" s="152" t="s">
        <v>252</v>
      </c>
      <c r="C11" s="153" t="s">
        <v>442</v>
      </c>
      <c r="D11" s="157" t="s">
        <v>443</v>
      </c>
      <c r="E11" s="159">
        <v>3957</v>
      </c>
      <c r="F11" s="156" t="s">
        <v>428</v>
      </c>
    </row>
    <row r="12" spans="1:6" ht="24.75">
      <c r="A12" s="151">
        <v>8</v>
      </c>
      <c r="B12" s="152" t="s">
        <v>252</v>
      </c>
      <c r="C12" s="153" t="s">
        <v>444</v>
      </c>
      <c r="D12" s="157" t="s">
        <v>445</v>
      </c>
      <c r="E12" s="159">
        <v>75685</v>
      </c>
      <c r="F12" s="156" t="s">
        <v>446</v>
      </c>
    </row>
    <row r="13" spans="1:6" ht="24.75">
      <c r="A13" s="151">
        <v>9</v>
      </c>
      <c r="B13" s="152" t="s">
        <v>252</v>
      </c>
      <c r="C13" s="153" t="s">
        <v>447</v>
      </c>
      <c r="D13" s="157" t="s">
        <v>448</v>
      </c>
      <c r="E13" s="159">
        <v>39270</v>
      </c>
      <c r="F13" s="156" t="s">
        <v>428</v>
      </c>
    </row>
    <row r="14" spans="1:6" ht="24">
      <c r="A14" s="151">
        <v>10</v>
      </c>
      <c r="B14" s="152" t="s">
        <v>252</v>
      </c>
      <c r="C14" s="153" t="s">
        <v>449</v>
      </c>
      <c r="D14" s="157" t="s">
        <v>450</v>
      </c>
      <c r="E14" s="159">
        <v>19220</v>
      </c>
      <c r="F14" s="156" t="s">
        <v>428</v>
      </c>
    </row>
    <row r="15" spans="1:6" ht="24">
      <c r="A15" s="151">
        <v>11</v>
      </c>
      <c r="B15" s="152" t="s">
        <v>253</v>
      </c>
      <c r="C15" s="153" t="s">
        <v>451</v>
      </c>
      <c r="D15" s="157" t="s">
        <v>452</v>
      </c>
      <c r="E15" s="155">
        <v>4784</v>
      </c>
      <c r="F15" s="156" t="s">
        <v>428</v>
      </c>
    </row>
    <row r="16" spans="1:6" ht="36">
      <c r="A16" s="151">
        <v>12</v>
      </c>
      <c r="B16" s="152" t="s">
        <v>254</v>
      </c>
      <c r="C16" s="153" t="s">
        <v>453</v>
      </c>
      <c r="D16" s="154" t="s">
        <v>454</v>
      </c>
      <c r="E16" s="155">
        <v>16142</v>
      </c>
      <c r="F16" s="156" t="s">
        <v>455</v>
      </c>
    </row>
    <row r="17" spans="1:6">
      <c r="A17" s="151">
        <v>13</v>
      </c>
      <c r="B17" s="152" t="s">
        <v>254</v>
      </c>
      <c r="C17" s="153" t="s">
        <v>456</v>
      </c>
      <c r="D17" s="160" t="s">
        <v>457</v>
      </c>
      <c r="E17" s="155">
        <v>52994</v>
      </c>
      <c r="F17" s="156" t="s">
        <v>428</v>
      </c>
    </row>
    <row r="18" spans="1:6">
      <c r="A18" s="151">
        <v>14</v>
      </c>
      <c r="B18" s="152" t="s">
        <v>256</v>
      </c>
      <c r="C18" s="153" t="s">
        <v>456</v>
      </c>
      <c r="D18" s="160" t="s">
        <v>458</v>
      </c>
      <c r="E18" s="155">
        <v>65006</v>
      </c>
      <c r="F18" s="156" t="s">
        <v>428</v>
      </c>
    </row>
    <row r="19" spans="1:6">
      <c r="A19" s="151">
        <v>15</v>
      </c>
      <c r="B19" s="152" t="s">
        <v>459</v>
      </c>
      <c r="C19" s="153" t="s">
        <v>460</v>
      </c>
      <c r="D19" s="160" t="s">
        <v>461</v>
      </c>
      <c r="E19" s="155">
        <v>69664</v>
      </c>
      <c r="F19" s="156" t="s">
        <v>428</v>
      </c>
    </row>
    <row r="20" spans="1:6">
      <c r="A20" s="151">
        <v>16</v>
      </c>
      <c r="B20" s="152" t="s">
        <v>459</v>
      </c>
      <c r="C20" s="153" t="s">
        <v>462</v>
      </c>
      <c r="D20" s="160" t="s">
        <v>463</v>
      </c>
      <c r="E20" s="155">
        <v>10951</v>
      </c>
      <c r="F20" s="156" t="s">
        <v>428</v>
      </c>
    </row>
    <row r="21" spans="1:6">
      <c r="A21" s="151">
        <v>17</v>
      </c>
      <c r="B21" s="152" t="s">
        <v>459</v>
      </c>
      <c r="C21" s="153" t="s">
        <v>426</v>
      </c>
      <c r="D21" s="160" t="s">
        <v>464</v>
      </c>
      <c r="E21" s="155">
        <v>35229</v>
      </c>
      <c r="F21" s="156" t="s">
        <v>428</v>
      </c>
    </row>
    <row r="22" spans="1:6">
      <c r="A22" s="151">
        <v>18</v>
      </c>
      <c r="B22" s="152" t="s">
        <v>465</v>
      </c>
      <c r="C22" s="153" t="s">
        <v>456</v>
      </c>
      <c r="D22" s="282" t="s">
        <v>1634</v>
      </c>
      <c r="E22" s="155">
        <v>6207</v>
      </c>
      <c r="F22" s="156" t="s">
        <v>428</v>
      </c>
    </row>
    <row r="23" spans="1:6">
      <c r="A23" s="285"/>
      <c r="B23" s="286"/>
      <c r="C23" s="287"/>
      <c r="D23" s="282"/>
      <c r="E23" s="288"/>
      <c r="F23" s="289"/>
    </row>
    <row r="24" spans="1:6" ht="18.75" customHeight="1">
      <c r="A24" s="398" t="s">
        <v>173</v>
      </c>
      <c r="B24" s="399"/>
      <c r="C24" s="399"/>
      <c r="D24" s="399"/>
      <c r="E24" s="399"/>
      <c r="F24" s="399"/>
    </row>
    <row r="25" spans="1:6" ht="18">
      <c r="A25" s="161"/>
      <c r="B25" s="394" t="s">
        <v>466</v>
      </c>
      <c r="C25" s="395"/>
      <c r="D25" s="395"/>
      <c r="E25" s="162"/>
      <c r="F25" s="163"/>
    </row>
    <row r="26" spans="1:6" ht="18.75">
      <c r="A26" s="164"/>
      <c r="B26" s="400" t="s">
        <v>467</v>
      </c>
      <c r="C26" s="400"/>
      <c r="D26" s="400" t="s">
        <v>468</v>
      </c>
      <c r="E26" s="165"/>
      <c r="F26" s="166"/>
    </row>
    <row r="27" spans="1:6" ht="38.25">
      <c r="A27" s="167"/>
      <c r="B27" s="168" t="s">
        <v>57</v>
      </c>
      <c r="C27" s="169" t="s">
        <v>423</v>
      </c>
      <c r="D27" s="169" t="s">
        <v>424</v>
      </c>
      <c r="E27" s="149" t="s">
        <v>143</v>
      </c>
      <c r="F27" s="170" t="s">
        <v>118</v>
      </c>
    </row>
    <row r="28" spans="1:6" ht="24.75">
      <c r="A28" s="171">
        <v>1</v>
      </c>
      <c r="B28" s="172" t="s">
        <v>425</v>
      </c>
      <c r="C28" s="173" t="s">
        <v>469</v>
      </c>
      <c r="D28" s="154" t="s">
        <v>470</v>
      </c>
      <c r="E28" s="174">
        <v>2390</v>
      </c>
      <c r="F28" s="175" t="s">
        <v>471</v>
      </c>
    </row>
    <row r="29" spans="1:6">
      <c r="A29" s="171">
        <v>2</v>
      </c>
      <c r="B29" s="172" t="s">
        <v>425</v>
      </c>
      <c r="C29" s="173" t="s">
        <v>472</v>
      </c>
      <c r="D29" s="160" t="s">
        <v>473</v>
      </c>
      <c r="E29" s="174">
        <v>4790</v>
      </c>
      <c r="F29" s="175" t="s">
        <v>471</v>
      </c>
    </row>
    <row r="30" spans="1:6">
      <c r="A30" s="171">
        <v>3</v>
      </c>
      <c r="B30" s="172" t="s">
        <v>425</v>
      </c>
      <c r="C30" s="173" t="s">
        <v>474</v>
      </c>
      <c r="D30" s="160" t="s">
        <v>475</v>
      </c>
      <c r="E30" s="174">
        <v>2653</v>
      </c>
      <c r="F30" s="175" t="s">
        <v>471</v>
      </c>
    </row>
    <row r="31" spans="1:6" ht="24.75">
      <c r="A31" s="171">
        <v>4</v>
      </c>
      <c r="B31" s="172" t="s">
        <v>425</v>
      </c>
      <c r="C31" s="173" t="s">
        <v>476</v>
      </c>
      <c r="D31" s="154" t="s">
        <v>477</v>
      </c>
      <c r="E31" s="174">
        <v>901</v>
      </c>
      <c r="F31" s="175" t="s">
        <v>471</v>
      </c>
    </row>
    <row r="32" spans="1:6" ht="24.75">
      <c r="A32" s="171">
        <v>5</v>
      </c>
      <c r="B32" s="176" t="s">
        <v>425</v>
      </c>
      <c r="C32" s="173" t="s">
        <v>478</v>
      </c>
      <c r="D32" s="154" t="s">
        <v>479</v>
      </c>
      <c r="E32" s="174">
        <v>686</v>
      </c>
      <c r="F32" s="175" t="s">
        <v>471</v>
      </c>
    </row>
    <row r="33" spans="1:6" ht="24.75">
      <c r="A33" s="171">
        <v>6</v>
      </c>
      <c r="B33" s="176" t="s">
        <v>425</v>
      </c>
      <c r="C33" s="173" t="s">
        <v>480</v>
      </c>
      <c r="D33" s="154" t="s">
        <v>481</v>
      </c>
      <c r="E33" s="174">
        <v>1565</v>
      </c>
      <c r="F33" s="175" t="s">
        <v>471</v>
      </c>
    </row>
    <row r="34" spans="1:6">
      <c r="A34" s="171">
        <v>7</v>
      </c>
      <c r="B34" s="172" t="s">
        <v>425</v>
      </c>
      <c r="C34" s="173" t="s">
        <v>482</v>
      </c>
      <c r="D34" s="160" t="s">
        <v>483</v>
      </c>
      <c r="E34" s="174">
        <v>3979</v>
      </c>
      <c r="F34" s="175" t="s">
        <v>471</v>
      </c>
    </row>
    <row r="35" spans="1:6" ht="24.75">
      <c r="A35" s="171">
        <v>8</v>
      </c>
      <c r="B35" s="176" t="s">
        <v>425</v>
      </c>
      <c r="C35" s="173" t="s">
        <v>484</v>
      </c>
      <c r="D35" s="154" t="s">
        <v>485</v>
      </c>
      <c r="E35" s="174">
        <v>1017</v>
      </c>
      <c r="F35" s="175" t="s">
        <v>471</v>
      </c>
    </row>
    <row r="36" spans="1:6">
      <c r="A36" s="171">
        <v>9</v>
      </c>
      <c r="B36" s="172" t="s">
        <v>425</v>
      </c>
      <c r="C36" s="173" t="s">
        <v>486</v>
      </c>
      <c r="D36" s="160" t="s">
        <v>487</v>
      </c>
      <c r="E36" s="174">
        <v>1593</v>
      </c>
      <c r="F36" s="175" t="s">
        <v>471</v>
      </c>
    </row>
    <row r="37" spans="1:6">
      <c r="A37" s="171">
        <v>10</v>
      </c>
      <c r="B37" s="172" t="s">
        <v>425</v>
      </c>
      <c r="C37" s="173" t="s">
        <v>488</v>
      </c>
      <c r="D37" s="160" t="s">
        <v>489</v>
      </c>
      <c r="E37" s="174">
        <v>7054</v>
      </c>
      <c r="F37" s="175" t="s">
        <v>471</v>
      </c>
    </row>
    <row r="38" spans="1:6" ht="24.75">
      <c r="A38" s="171">
        <v>11</v>
      </c>
      <c r="B38" s="176" t="s">
        <v>425</v>
      </c>
      <c r="C38" s="173" t="s">
        <v>490</v>
      </c>
      <c r="D38" s="154" t="s">
        <v>491</v>
      </c>
      <c r="E38" s="174">
        <v>498</v>
      </c>
      <c r="F38" s="175" t="s">
        <v>471</v>
      </c>
    </row>
    <row r="39" spans="1:6">
      <c r="A39" s="171">
        <v>12</v>
      </c>
      <c r="B39" s="172" t="s">
        <v>425</v>
      </c>
      <c r="C39" s="173" t="s">
        <v>492</v>
      </c>
      <c r="D39" s="160" t="s">
        <v>493</v>
      </c>
      <c r="E39" s="174">
        <v>378</v>
      </c>
      <c r="F39" s="175" t="s">
        <v>471</v>
      </c>
    </row>
    <row r="40" spans="1:6">
      <c r="A40" s="171">
        <v>13</v>
      </c>
      <c r="B40" s="172" t="s">
        <v>425</v>
      </c>
      <c r="C40" s="173" t="s">
        <v>494</v>
      </c>
      <c r="D40" s="160" t="s">
        <v>495</v>
      </c>
      <c r="E40" s="174">
        <v>2417</v>
      </c>
      <c r="F40" s="175" t="s">
        <v>471</v>
      </c>
    </row>
    <row r="41" spans="1:6" ht="24.75">
      <c r="A41" s="171">
        <v>14</v>
      </c>
      <c r="B41" s="176" t="s">
        <v>425</v>
      </c>
      <c r="C41" s="173" t="s">
        <v>496</v>
      </c>
      <c r="D41" s="154" t="s">
        <v>497</v>
      </c>
      <c r="E41" s="174">
        <v>1799</v>
      </c>
      <c r="F41" s="175" t="s">
        <v>471</v>
      </c>
    </row>
    <row r="42" spans="1:6">
      <c r="A42" s="171">
        <v>15</v>
      </c>
      <c r="B42" s="172" t="s">
        <v>425</v>
      </c>
      <c r="C42" s="173" t="s">
        <v>498</v>
      </c>
      <c r="D42" s="160" t="s">
        <v>499</v>
      </c>
      <c r="E42" s="174">
        <v>1593</v>
      </c>
      <c r="F42" s="175" t="s">
        <v>471</v>
      </c>
    </row>
    <row r="43" spans="1:6">
      <c r="A43" s="171">
        <v>16</v>
      </c>
      <c r="B43" s="172" t="s">
        <v>425</v>
      </c>
      <c r="C43" s="173" t="s">
        <v>500</v>
      </c>
      <c r="D43" s="160" t="s">
        <v>501</v>
      </c>
      <c r="E43" s="174">
        <v>1759</v>
      </c>
      <c r="F43" s="175" t="s">
        <v>471</v>
      </c>
    </row>
    <row r="44" spans="1:6">
      <c r="A44" s="171">
        <v>17</v>
      </c>
      <c r="B44" s="172" t="s">
        <v>425</v>
      </c>
      <c r="C44" s="173" t="s">
        <v>502</v>
      </c>
      <c r="D44" s="160" t="s">
        <v>503</v>
      </c>
      <c r="E44" s="174">
        <v>1593</v>
      </c>
      <c r="F44" s="175" t="s">
        <v>471</v>
      </c>
    </row>
    <row r="45" spans="1:6">
      <c r="A45" s="171">
        <v>18</v>
      </c>
      <c r="B45" s="172" t="s">
        <v>425</v>
      </c>
      <c r="C45" s="173" t="s">
        <v>504</v>
      </c>
      <c r="D45" s="160" t="s">
        <v>505</v>
      </c>
      <c r="E45" s="174">
        <v>1497</v>
      </c>
      <c r="F45" s="175" t="s">
        <v>471</v>
      </c>
    </row>
    <row r="46" spans="1:6">
      <c r="A46" s="171">
        <v>19</v>
      </c>
      <c r="B46" s="172" t="s">
        <v>251</v>
      </c>
      <c r="C46" s="173" t="s">
        <v>506</v>
      </c>
      <c r="D46" s="160" t="s">
        <v>507</v>
      </c>
      <c r="E46" s="174">
        <v>17914</v>
      </c>
      <c r="F46" s="175" t="s">
        <v>471</v>
      </c>
    </row>
    <row r="47" spans="1:6">
      <c r="A47" s="171">
        <v>20</v>
      </c>
      <c r="B47" s="172" t="s">
        <v>251</v>
      </c>
      <c r="C47" s="173" t="s">
        <v>508</v>
      </c>
      <c r="D47" s="160" t="s">
        <v>509</v>
      </c>
      <c r="E47" s="174">
        <v>23562</v>
      </c>
      <c r="F47" s="175" t="s">
        <v>471</v>
      </c>
    </row>
    <row r="48" spans="1:6">
      <c r="A48" s="171">
        <v>21</v>
      </c>
      <c r="B48" s="172" t="s">
        <v>251</v>
      </c>
      <c r="C48" s="173" t="s">
        <v>510</v>
      </c>
      <c r="D48" s="160" t="s">
        <v>511</v>
      </c>
      <c r="E48" s="174">
        <v>17881</v>
      </c>
      <c r="F48" s="175" t="s">
        <v>471</v>
      </c>
    </row>
    <row r="49" spans="1:6">
      <c r="A49" s="171">
        <v>22</v>
      </c>
      <c r="B49" s="172" t="s">
        <v>251</v>
      </c>
      <c r="C49" s="173" t="s">
        <v>512</v>
      </c>
      <c r="D49" s="160" t="s">
        <v>513</v>
      </c>
      <c r="E49" s="174">
        <v>17518</v>
      </c>
      <c r="F49" s="175" t="s">
        <v>471</v>
      </c>
    </row>
    <row r="50" spans="1:6">
      <c r="A50" s="171">
        <v>23</v>
      </c>
      <c r="B50" s="172" t="s">
        <v>251</v>
      </c>
      <c r="C50" s="173" t="s">
        <v>514</v>
      </c>
      <c r="D50" s="160" t="s">
        <v>515</v>
      </c>
      <c r="E50" s="174">
        <v>21177</v>
      </c>
      <c r="F50" s="175" t="s">
        <v>471</v>
      </c>
    </row>
    <row r="51" spans="1:6" ht="24.75">
      <c r="A51" s="171">
        <v>24</v>
      </c>
      <c r="B51" s="172" t="s">
        <v>251</v>
      </c>
      <c r="C51" s="173" t="s">
        <v>516</v>
      </c>
      <c r="D51" s="154" t="s">
        <v>517</v>
      </c>
      <c r="E51" s="177">
        <v>17064</v>
      </c>
      <c r="F51" s="175" t="s">
        <v>471</v>
      </c>
    </row>
    <row r="52" spans="1:6" ht="38.25">
      <c r="A52" s="167"/>
      <c r="B52" s="168" t="s">
        <v>57</v>
      </c>
      <c r="C52" s="169" t="s">
        <v>423</v>
      </c>
      <c r="D52" s="169" t="s">
        <v>424</v>
      </c>
      <c r="E52" s="149" t="s">
        <v>143</v>
      </c>
      <c r="F52" s="170" t="s">
        <v>118</v>
      </c>
    </row>
    <row r="53" spans="1:6" ht="24.75">
      <c r="A53" s="171">
        <v>25</v>
      </c>
      <c r="B53" s="172" t="s">
        <v>251</v>
      </c>
      <c r="C53" s="173" t="s">
        <v>518</v>
      </c>
      <c r="D53" s="154" t="s">
        <v>519</v>
      </c>
      <c r="E53" s="177">
        <v>20811</v>
      </c>
      <c r="F53" s="175" t="s">
        <v>471</v>
      </c>
    </row>
    <row r="54" spans="1:6" ht="24.75">
      <c r="A54" s="171">
        <v>26</v>
      </c>
      <c r="B54" s="172" t="s">
        <v>251</v>
      </c>
      <c r="C54" s="173" t="s">
        <v>520</v>
      </c>
      <c r="D54" s="154" t="s">
        <v>521</v>
      </c>
      <c r="E54" s="177">
        <v>20431</v>
      </c>
      <c r="F54" s="175" t="s">
        <v>471</v>
      </c>
    </row>
    <row r="55" spans="1:6" ht="24.75">
      <c r="A55" s="171">
        <v>27</v>
      </c>
      <c r="B55" s="172" t="s">
        <v>251</v>
      </c>
      <c r="C55" s="173" t="s">
        <v>522</v>
      </c>
      <c r="D55" s="154" t="s">
        <v>523</v>
      </c>
      <c r="E55" s="177">
        <v>16288</v>
      </c>
      <c r="F55" s="175" t="s">
        <v>471</v>
      </c>
    </row>
    <row r="56" spans="1:6" ht="24.75">
      <c r="A56" s="171">
        <v>28</v>
      </c>
      <c r="B56" s="172" t="s">
        <v>251</v>
      </c>
      <c r="C56" s="173" t="s">
        <v>524</v>
      </c>
      <c r="D56" s="154" t="s">
        <v>525</v>
      </c>
      <c r="E56" s="177">
        <v>14004</v>
      </c>
      <c r="F56" s="175" t="s">
        <v>471</v>
      </c>
    </row>
    <row r="57" spans="1:6">
      <c r="A57" s="171">
        <v>29</v>
      </c>
      <c r="B57" s="172" t="s">
        <v>251</v>
      </c>
      <c r="C57" s="173" t="s">
        <v>526</v>
      </c>
      <c r="D57" s="154" t="s">
        <v>527</v>
      </c>
      <c r="E57" s="177">
        <v>18609</v>
      </c>
      <c r="F57" s="175" t="s">
        <v>471</v>
      </c>
    </row>
    <row r="58" spans="1:6" ht="24.75">
      <c r="A58" s="171">
        <v>30</v>
      </c>
      <c r="B58" s="172" t="s">
        <v>251</v>
      </c>
      <c r="C58" s="173" t="s">
        <v>528</v>
      </c>
      <c r="D58" s="154" t="s">
        <v>529</v>
      </c>
      <c r="E58" s="177">
        <v>14170</v>
      </c>
      <c r="F58" s="175" t="s">
        <v>471</v>
      </c>
    </row>
    <row r="59" spans="1:6">
      <c r="A59" s="171">
        <v>31</v>
      </c>
      <c r="B59" s="172" t="s">
        <v>251</v>
      </c>
      <c r="C59" s="173" t="s">
        <v>530</v>
      </c>
      <c r="D59" s="154" t="s">
        <v>531</v>
      </c>
      <c r="E59" s="177">
        <v>8809</v>
      </c>
      <c r="F59" s="175" t="s">
        <v>471</v>
      </c>
    </row>
    <row r="60" spans="1:6" ht="24.75">
      <c r="A60" s="171">
        <v>32</v>
      </c>
      <c r="B60" s="172" t="s">
        <v>251</v>
      </c>
      <c r="C60" s="173" t="s">
        <v>532</v>
      </c>
      <c r="D60" s="154" t="s">
        <v>533</v>
      </c>
      <c r="E60" s="177">
        <v>17654</v>
      </c>
      <c r="F60" s="175" t="s">
        <v>471</v>
      </c>
    </row>
    <row r="61" spans="1:6" ht="24.75">
      <c r="A61" s="171">
        <v>33</v>
      </c>
      <c r="B61" s="172" t="s">
        <v>251</v>
      </c>
      <c r="C61" s="173" t="s">
        <v>534</v>
      </c>
      <c r="D61" s="154" t="s">
        <v>535</v>
      </c>
      <c r="E61" s="177">
        <v>9171</v>
      </c>
      <c r="F61" s="175" t="s">
        <v>471</v>
      </c>
    </row>
    <row r="62" spans="1:6" ht="24.75">
      <c r="A62" s="171">
        <v>34</v>
      </c>
      <c r="B62" s="172" t="s">
        <v>251</v>
      </c>
      <c r="C62" s="173" t="s">
        <v>536</v>
      </c>
      <c r="D62" s="154" t="s">
        <v>537</v>
      </c>
      <c r="E62" s="177">
        <v>5005</v>
      </c>
      <c r="F62" s="175" t="s">
        <v>471</v>
      </c>
    </row>
    <row r="63" spans="1:6">
      <c r="A63" s="171">
        <v>35</v>
      </c>
      <c r="B63" s="172" t="s">
        <v>251</v>
      </c>
      <c r="C63" s="173" t="s">
        <v>538</v>
      </c>
      <c r="D63" s="160" t="s">
        <v>539</v>
      </c>
      <c r="E63" s="174">
        <v>5958</v>
      </c>
      <c r="F63" s="175" t="s">
        <v>471</v>
      </c>
    </row>
    <row r="64" spans="1:6" ht="24.75">
      <c r="A64" s="171">
        <v>36</v>
      </c>
      <c r="B64" s="172" t="s">
        <v>251</v>
      </c>
      <c r="C64" s="173" t="s">
        <v>540</v>
      </c>
      <c r="D64" s="154" t="s">
        <v>541</v>
      </c>
      <c r="E64" s="177">
        <v>7440</v>
      </c>
      <c r="F64" s="175" t="s">
        <v>471</v>
      </c>
    </row>
    <row r="65" spans="1:6">
      <c r="A65" s="171">
        <v>37</v>
      </c>
      <c r="B65" s="172" t="s">
        <v>251</v>
      </c>
      <c r="C65" s="173" t="s">
        <v>542</v>
      </c>
      <c r="D65" s="160" t="s">
        <v>543</v>
      </c>
      <c r="E65" s="174">
        <v>5939</v>
      </c>
      <c r="F65" s="175" t="s">
        <v>471</v>
      </c>
    </row>
    <row r="66" spans="1:6" ht="24.75">
      <c r="A66" s="171">
        <v>38</v>
      </c>
      <c r="B66" s="172" t="s">
        <v>251</v>
      </c>
      <c r="C66" s="173" t="s">
        <v>544</v>
      </c>
      <c r="D66" s="154" t="s">
        <v>545</v>
      </c>
      <c r="E66" s="177">
        <v>778</v>
      </c>
      <c r="F66" s="175" t="s">
        <v>471</v>
      </c>
    </row>
    <row r="67" spans="1:6" ht="24.75">
      <c r="A67" s="171">
        <v>39</v>
      </c>
      <c r="B67" s="172" t="s">
        <v>251</v>
      </c>
      <c r="C67" s="173" t="s">
        <v>546</v>
      </c>
      <c r="D67" s="154" t="s">
        <v>547</v>
      </c>
      <c r="E67" s="177">
        <v>25734</v>
      </c>
      <c r="F67" s="175" t="s">
        <v>471</v>
      </c>
    </row>
    <row r="68" spans="1:6" ht="24.75">
      <c r="A68" s="171">
        <v>40</v>
      </c>
      <c r="B68" s="172" t="s">
        <v>251</v>
      </c>
      <c r="C68" s="173" t="s">
        <v>548</v>
      </c>
      <c r="D68" s="154" t="s">
        <v>549</v>
      </c>
      <c r="E68" s="177">
        <v>4777</v>
      </c>
      <c r="F68" s="175" t="s">
        <v>471</v>
      </c>
    </row>
    <row r="69" spans="1:6">
      <c r="A69" s="171">
        <v>41</v>
      </c>
      <c r="B69" s="172" t="s">
        <v>251</v>
      </c>
      <c r="C69" s="173" t="s">
        <v>550</v>
      </c>
      <c r="D69" s="160" t="s">
        <v>551</v>
      </c>
      <c r="E69" s="174">
        <v>19104</v>
      </c>
      <c r="F69" s="175" t="s">
        <v>471</v>
      </c>
    </row>
    <row r="70" spans="1:6" ht="24.75">
      <c r="A70" s="171">
        <v>42</v>
      </c>
      <c r="B70" s="172" t="s">
        <v>251</v>
      </c>
      <c r="C70" s="173" t="s">
        <v>552</v>
      </c>
      <c r="D70" s="154" t="s">
        <v>553</v>
      </c>
      <c r="E70" s="177">
        <v>12471</v>
      </c>
      <c r="F70" s="175" t="s">
        <v>471</v>
      </c>
    </row>
    <row r="71" spans="1:6" ht="24.75">
      <c r="A71" s="171">
        <v>43</v>
      </c>
      <c r="B71" s="172" t="s">
        <v>251</v>
      </c>
      <c r="C71" s="173" t="s">
        <v>554</v>
      </c>
      <c r="D71" s="154" t="s">
        <v>555</v>
      </c>
      <c r="E71" s="177">
        <v>14583</v>
      </c>
      <c r="F71" s="175" t="s">
        <v>471</v>
      </c>
    </row>
    <row r="72" spans="1:6" ht="24.75">
      <c r="A72" s="171">
        <v>44</v>
      </c>
      <c r="B72" s="172" t="s">
        <v>251</v>
      </c>
      <c r="C72" s="173" t="s">
        <v>556</v>
      </c>
      <c r="D72" s="154" t="s">
        <v>557</v>
      </c>
      <c r="E72" s="177">
        <v>8642</v>
      </c>
      <c r="F72" s="175" t="s">
        <v>471</v>
      </c>
    </row>
    <row r="73" spans="1:6" ht="24.75">
      <c r="A73" s="171">
        <v>45</v>
      </c>
      <c r="B73" s="172" t="s">
        <v>251</v>
      </c>
      <c r="C73" s="173" t="s">
        <v>558</v>
      </c>
      <c r="D73" s="154" t="s">
        <v>559</v>
      </c>
      <c r="E73" s="177">
        <v>19835</v>
      </c>
      <c r="F73" s="175" t="s">
        <v>471</v>
      </c>
    </row>
    <row r="74" spans="1:6">
      <c r="A74" s="171">
        <v>46</v>
      </c>
      <c r="B74" s="172" t="s">
        <v>251</v>
      </c>
      <c r="C74" s="173" t="s">
        <v>560</v>
      </c>
      <c r="D74" s="160" t="s">
        <v>561</v>
      </c>
      <c r="E74" s="174">
        <v>25175</v>
      </c>
      <c r="F74" s="175" t="s">
        <v>471</v>
      </c>
    </row>
    <row r="75" spans="1:6" ht="24.75">
      <c r="A75" s="171">
        <v>47</v>
      </c>
      <c r="B75" s="172" t="s">
        <v>251</v>
      </c>
      <c r="C75" s="173" t="s">
        <v>562</v>
      </c>
      <c r="D75" s="154" t="s">
        <v>563</v>
      </c>
      <c r="E75" s="174">
        <v>15132</v>
      </c>
      <c r="F75" s="175" t="s">
        <v>471</v>
      </c>
    </row>
    <row r="76" spans="1:6" ht="38.25">
      <c r="A76" s="167"/>
      <c r="B76" s="168" t="s">
        <v>57</v>
      </c>
      <c r="C76" s="169" t="s">
        <v>423</v>
      </c>
      <c r="D76" s="169" t="s">
        <v>424</v>
      </c>
      <c r="E76" s="149" t="s">
        <v>143</v>
      </c>
      <c r="F76" s="170" t="s">
        <v>118</v>
      </c>
    </row>
    <row r="77" spans="1:6">
      <c r="A77" s="171">
        <v>48</v>
      </c>
      <c r="B77" s="172" t="s">
        <v>251</v>
      </c>
      <c r="C77" s="173" t="s">
        <v>564</v>
      </c>
      <c r="D77" s="160" t="s">
        <v>565</v>
      </c>
      <c r="E77" s="174">
        <v>6117</v>
      </c>
      <c r="F77" s="175" t="s">
        <v>471</v>
      </c>
    </row>
    <row r="78" spans="1:6">
      <c r="A78" s="171">
        <v>49</v>
      </c>
      <c r="B78" s="172" t="s">
        <v>251</v>
      </c>
      <c r="C78" s="173" t="s">
        <v>566</v>
      </c>
      <c r="D78" s="160" t="s">
        <v>567</v>
      </c>
      <c r="E78" s="174">
        <v>1627</v>
      </c>
      <c r="F78" s="175" t="s">
        <v>471</v>
      </c>
    </row>
    <row r="79" spans="1:6">
      <c r="A79" s="171">
        <v>50</v>
      </c>
      <c r="B79" s="172" t="s">
        <v>251</v>
      </c>
      <c r="C79" s="173" t="s">
        <v>568</v>
      </c>
      <c r="D79" s="160" t="s">
        <v>569</v>
      </c>
      <c r="E79" s="174">
        <v>2573</v>
      </c>
      <c r="F79" s="175" t="s">
        <v>471</v>
      </c>
    </row>
    <row r="80" spans="1:6">
      <c r="A80" s="171">
        <v>51</v>
      </c>
      <c r="B80" s="172" t="s">
        <v>251</v>
      </c>
      <c r="C80" s="173" t="s">
        <v>570</v>
      </c>
      <c r="D80" s="160" t="s">
        <v>571</v>
      </c>
      <c r="E80" s="174">
        <v>1759</v>
      </c>
      <c r="F80" s="175" t="s">
        <v>471</v>
      </c>
    </row>
    <row r="81" spans="1:6" ht="24.75">
      <c r="A81" s="171">
        <v>52</v>
      </c>
      <c r="B81" s="172" t="s">
        <v>251</v>
      </c>
      <c r="C81" s="173" t="s">
        <v>572</v>
      </c>
      <c r="D81" s="154" t="s">
        <v>573</v>
      </c>
      <c r="E81" s="174">
        <v>1673</v>
      </c>
      <c r="F81" s="175" t="s">
        <v>471</v>
      </c>
    </row>
    <row r="82" spans="1:6" ht="24.75">
      <c r="A82" s="171">
        <v>53</v>
      </c>
      <c r="B82" s="172" t="s">
        <v>251</v>
      </c>
      <c r="C82" s="173" t="s">
        <v>574</v>
      </c>
      <c r="D82" s="154" t="s">
        <v>575</v>
      </c>
      <c r="E82" s="174">
        <v>2722</v>
      </c>
      <c r="F82" s="175" t="s">
        <v>471</v>
      </c>
    </row>
    <row r="83" spans="1:6" ht="24.75">
      <c r="A83" s="171">
        <v>54</v>
      </c>
      <c r="B83" s="172" t="s">
        <v>251</v>
      </c>
      <c r="C83" s="173" t="s">
        <v>576</v>
      </c>
      <c r="D83" s="154" t="s">
        <v>577</v>
      </c>
      <c r="E83" s="174">
        <v>2390</v>
      </c>
      <c r="F83" s="175" t="s">
        <v>471</v>
      </c>
    </row>
    <row r="84" spans="1:6" ht="24.75">
      <c r="A84" s="171">
        <v>55</v>
      </c>
      <c r="B84" s="172" t="s">
        <v>251</v>
      </c>
      <c r="C84" s="173" t="s">
        <v>578</v>
      </c>
      <c r="D84" s="154" t="s">
        <v>579</v>
      </c>
      <c r="E84" s="177">
        <v>6473</v>
      </c>
      <c r="F84" s="175" t="s">
        <v>471</v>
      </c>
    </row>
    <row r="85" spans="1:6" ht="24.75">
      <c r="A85" s="171">
        <v>56</v>
      </c>
      <c r="B85" s="172" t="s">
        <v>251</v>
      </c>
      <c r="C85" s="173" t="s">
        <v>580</v>
      </c>
      <c r="D85" s="154" t="s">
        <v>581</v>
      </c>
      <c r="E85" s="177">
        <v>2270</v>
      </c>
      <c r="F85" s="175" t="s">
        <v>471</v>
      </c>
    </row>
    <row r="86" spans="1:6">
      <c r="A86" s="171">
        <v>57</v>
      </c>
      <c r="B86" s="172" t="s">
        <v>251</v>
      </c>
      <c r="C86" s="173" t="s">
        <v>582</v>
      </c>
      <c r="D86" s="160" t="s">
        <v>583</v>
      </c>
      <c r="E86" s="174">
        <v>963</v>
      </c>
      <c r="F86" s="175" t="s">
        <v>471</v>
      </c>
    </row>
    <row r="87" spans="1:6">
      <c r="A87" s="171">
        <v>58</v>
      </c>
      <c r="B87" s="172" t="s">
        <v>251</v>
      </c>
      <c r="C87" s="173" t="s">
        <v>584</v>
      </c>
      <c r="D87" s="160" t="s">
        <v>585</v>
      </c>
      <c r="E87" s="174">
        <v>2954</v>
      </c>
      <c r="F87" s="175" t="s">
        <v>471</v>
      </c>
    </row>
    <row r="88" spans="1:6" ht="24.75">
      <c r="A88" s="171">
        <v>59</v>
      </c>
      <c r="B88" s="172" t="s">
        <v>251</v>
      </c>
      <c r="C88" s="173" t="s">
        <v>586</v>
      </c>
      <c r="D88" s="154" t="s">
        <v>587</v>
      </c>
      <c r="E88" s="177">
        <v>3957</v>
      </c>
      <c r="F88" s="175" t="s">
        <v>471</v>
      </c>
    </row>
    <row r="89" spans="1:6">
      <c r="A89" s="171">
        <v>60</v>
      </c>
      <c r="B89" s="172" t="s">
        <v>251</v>
      </c>
      <c r="C89" s="173" t="s">
        <v>588</v>
      </c>
      <c r="D89" s="160" t="s">
        <v>589</v>
      </c>
      <c r="E89" s="174">
        <v>6413</v>
      </c>
      <c r="F89" s="175" t="s">
        <v>471</v>
      </c>
    </row>
    <row r="90" spans="1:6" ht="24.75">
      <c r="A90" s="171">
        <v>61</v>
      </c>
      <c r="B90" s="172" t="s">
        <v>251</v>
      </c>
      <c r="C90" s="173" t="s">
        <v>590</v>
      </c>
      <c r="D90" s="154" t="s">
        <v>591</v>
      </c>
      <c r="E90" s="174">
        <v>7581</v>
      </c>
      <c r="F90" s="175" t="s">
        <v>471</v>
      </c>
    </row>
    <row r="91" spans="1:6">
      <c r="A91" s="171">
        <v>62</v>
      </c>
      <c r="B91" s="172" t="s">
        <v>251</v>
      </c>
      <c r="C91" s="173" t="s">
        <v>592</v>
      </c>
      <c r="D91" s="160" t="s">
        <v>593</v>
      </c>
      <c r="E91" s="174">
        <v>1925</v>
      </c>
      <c r="F91" s="175" t="s">
        <v>471</v>
      </c>
    </row>
    <row r="92" spans="1:6" ht="24.75">
      <c r="A92" s="171">
        <v>63</v>
      </c>
      <c r="B92" s="172" t="s">
        <v>251</v>
      </c>
      <c r="C92" s="173" t="s">
        <v>594</v>
      </c>
      <c r="D92" s="154" t="s">
        <v>595</v>
      </c>
      <c r="E92" s="174">
        <v>2058</v>
      </c>
      <c r="F92" s="175" t="s">
        <v>471</v>
      </c>
    </row>
    <row r="93" spans="1:6">
      <c r="A93" s="171">
        <v>64</v>
      </c>
      <c r="B93" s="172" t="s">
        <v>251</v>
      </c>
      <c r="C93" s="173" t="s">
        <v>596</v>
      </c>
      <c r="D93" s="160" t="s">
        <v>597</v>
      </c>
      <c r="E93" s="174">
        <v>3167</v>
      </c>
      <c r="F93" s="175" t="s">
        <v>471</v>
      </c>
    </row>
    <row r="94" spans="1:6">
      <c r="A94" s="171">
        <v>65</v>
      </c>
      <c r="B94" s="172" t="s">
        <v>251</v>
      </c>
      <c r="C94" s="173" t="s">
        <v>598</v>
      </c>
      <c r="D94" s="160" t="s">
        <v>599</v>
      </c>
      <c r="E94" s="174">
        <v>4514</v>
      </c>
      <c r="F94" s="175" t="s">
        <v>471</v>
      </c>
    </row>
    <row r="95" spans="1:6">
      <c r="A95" s="171">
        <v>66</v>
      </c>
      <c r="B95" s="172" t="s">
        <v>251</v>
      </c>
      <c r="C95" s="173" t="s">
        <v>600</v>
      </c>
      <c r="D95" s="160" t="s">
        <v>601</v>
      </c>
      <c r="E95" s="174">
        <v>2556</v>
      </c>
      <c r="F95" s="175" t="s">
        <v>471</v>
      </c>
    </row>
    <row r="96" spans="1:6" ht="24.75">
      <c r="A96" s="171">
        <v>67</v>
      </c>
      <c r="B96" s="172" t="s">
        <v>252</v>
      </c>
      <c r="C96" s="173" t="s">
        <v>602</v>
      </c>
      <c r="D96" s="154" t="s">
        <v>603</v>
      </c>
      <c r="E96" s="174">
        <v>12319</v>
      </c>
      <c r="F96" s="175" t="s">
        <v>471</v>
      </c>
    </row>
    <row r="97" spans="1:6">
      <c r="A97" s="171">
        <v>68</v>
      </c>
      <c r="B97" s="172" t="s">
        <v>252</v>
      </c>
      <c r="C97" s="173" t="s">
        <v>604</v>
      </c>
      <c r="D97" s="160" t="s">
        <v>605</v>
      </c>
      <c r="E97" s="174">
        <v>13137</v>
      </c>
      <c r="F97" s="175" t="s">
        <v>471</v>
      </c>
    </row>
    <row r="98" spans="1:6">
      <c r="A98" s="171">
        <v>69</v>
      </c>
      <c r="B98" s="172" t="s">
        <v>252</v>
      </c>
      <c r="C98" s="173" t="s">
        <v>606</v>
      </c>
      <c r="D98" s="160" t="s">
        <v>607</v>
      </c>
      <c r="E98" s="174">
        <v>5200</v>
      </c>
      <c r="F98" s="175" t="s">
        <v>471</v>
      </c>
    </row>
    <row r="99" spans="1:6">
      <c r="A99" s="171">
        <v>70</v>
      </c>
      <c r="B99" s="172" t="s">
        <v>252</v>
      </c>
      <c r="C99" s="173" t="s">
        <v>608</v>
      </c>
      <c r="D99" s="160" t="s">
        <v>609</v>
      </c>
      <c r="E99" s="174">
        <v>5274</v>
      </c>
      <c r="F99" s="175" t="s">
        <v>471</v>
      </c>
    </row>
    <row r="100" spans="1:6" ht="24.75">
      <c r="A100" s="171">
        <v>71</v>
      </c>
      <c r="B100" s="172" t="s">
        <v>252</v>
      </c>
      <c r="C100" s="173" t="s">
        <v>610</v>
      </c>
      <c r="D100" s="154" t="s">
        <v>611</v>
      </c>
      <c r="E100" s="174">
        <v>9446</v>
      </c>
      <c r="F100" s="175" t="s">
        <v>471</v>
      </c>
    </row>
    <row r="101" spans="1:6" ht="24.75">
      <c r="A101" s="171">
        <v>72</v>
      </c>
      <c r="B101" s="172" t="s">
        <v>252</v>
      </c>
      <c r="C101" s="173" t="s">
        <v>612</v>
      </c>
      <c r="D101" s="154" t="s">
        <v>613</v>
      </c>
      <c r="E101" s="174">
        <v>5740</v>
      </c>
      <c r="F101" s="175" t="s">
        <v>471</v>
      </c>
    </row>
    <row r="102" spans="1:6">
      <c r="A102" s="171">
        <v>73</v>
      </c>
      <c r="B102" s="172" t="s">
        <v>252</v>
      </c>
      <c r="C102" s="173" t="s">
        <v>614</v>
      </c>
      <c r="D102" s="160" t="s">
        <v>615</v>
      </c>
      <c r="E102" s="174">
        <v>3371</v>
      </c>
      <c r="F102" s="175" t="s">
        <v>471</v>
      </c>
    </row>
    <row r="103" spans="1:6" ht="38.25">
      <c r="A103" s="167"/>
      <c r="B103" s="168" t="s">
        <v>57</v>
      </c>
      <c r="C103" s="169" t="s">
        <v>423</v>
      </c>
      <c r="D103" s="169" t="s">
        <v>424</v>
      </c>
      <c r="E103" s="149" t="s">
        <v>143</v>
      </c>
      <c r="F103" s="170" t="s">
        <v>118</v>
      </c>
    </row>
    <row r="104" spans="1:6">
      <c r="A104" s="171">
        <v>74</v>
      </c>
      <c r="B104" s="172" t="s">
        <v>252</v>
      </c>
      <c r="C104" s="173" t="s">
        <v>616</v>
      </c>
      <c r="D104" s="160" t="s">
        <v>617</v>
      </c>
      <c r="E104" s="174">
        <v>3497</v>
      </c>
      <c r="F104" s="175" t="s">
        <v>471</v>
      </c>
    </row>
    <row r="105" spans="1:6">
      <c r="A105" s="171">
        <v>75</v>
      </c>
      <c r="B105" s="172" t="s">
        <v>252</v>
      </c>
      <c r="C105" s="173" t="s">
        <v>618</v>
      </c>
      <c r="D105" s="160" t="s">
        <v>619</v>
      </c>
      <c r="E105" s="174">
        <v>1030</v>
      </c>
      <c r="F105" s="175" t="s">
        <v>471</v>
      </c>
    </row>
    <row r="106" spans="1:6" ht="24.75">
      <c r="A106" s="171">
        <v>76</v>
      </c>
      <c r="B106" s="172" t="s">
        <v>252</v>
      </c>
      <c r="C106" s="173" t="s">
        <v>620</v>
      </c>
      <c r="D106" s="154" t="s">
        <v>621</v>
      </c>
      <c r="E106" s="174">
        <v>15940</v>
      </c>
      <c r="F106" s="175" t="s">
        <v>471</v>
      </c>
    </row>
    <row r="107" spans="1:6">
      <c r="A107" s="171">
        <v>77</v>
      </c>
      <c r="B107" s="172" t="s">
        <v>252</v>
      </c>
      <c r="C107" s="173" t="s">
        <v>622</v>
      </c>
      <c r="D107" s="160" t="s">
        <v>623</v>
      </c>
      <c r="E107" s="174">
        <v>4262</v>
      </c>
      <c r="F107" s="175" t="s">
        <v>471</v>
      </c>
    </row>
    <row r="108" spans="1:6" ht="24.75">
      <c r="A108" s="171">
        <v>78</v>
      </c>
      <c r="B108" s="172" t="s">
        <v>252</v>
      </c>
      <c r="C108" s="173" t="s">
        <v>624</v>
      </c>
      <c r="D108" s="154" t="s">
        <v>625</v>
      </c>
      <c r="E108" s="174">
        <v>2370</v>
      </c>
      <c r="F108" s="175" t="s">
        <v>471</v>
      </c>
    </row>
    <row r="109" spans="1:6" ht="24.75">
      <c r="A109" s="171">
        <v>79</v>
      </c>
      <c r="B109" s="172" t="s">
        <v>252</v>
      </c>
      <c r="C109" s="173" t="s">
        <v>626</v>
      </c>
      <c r="D109" s="154" t="s">
        <v>627</v>
      </c>
      <c r="E109" s="174">
        <v>3678</v>
      </c>
      <c r="F109" s="175" t="s">
        <v>471</v>
      </c>
    </row>
    <row r="110" spans="1:6" ht="24.75">
      <c r="A110" s="171">
        <v>80</v>
      </c>
      <c r="B110" s="172" t="s">
        <v>252</v>
      </c>
      <c r="C110" s="173" t="s">
        <v>628</v>
      </c>
      <c r="D110" s="154" t="s">
        <v>629</v>
      </c>
      <c r="E110" s="174">
        <v>9832</v>
      </c>
      <c r="F110" s="175" t="s">
        <v>471</v>
      </c>
    </row>
    <row r="111" spans="1:6">
      <c r="A111" s="171">
        <v>81</v>
      </c>
      <c r="B111" s="172" t="s">
        <v>252</v>
      </c>
      <c r="C111" s="173" t="s">
        <v>630</v>
      </c>
      <c r="D111" s="154" t="s">
        <v>631</v>
      </c>
      <c r="E111" s="174">
        <v>2523</v>
      </c>
      <c r="F111" s="175" t="s">
        <v>471</v>
      </c>
    </row>
    <row r="112" spans="1:6">
      <c r="A112" s="171">
        <v>82</v>
      </c>
      <c r="B112" s="172" t="s">
        <v>252</v>
      </c>
      <c r="C112" s="173" t="s">
        <v>632</v>
      </c>
      <c r="D112" s="154" t="s">
        <v>633</v>
      </c>
      <c r="E112" s="174">
        <v>10592</v>
      </c>
      <c r="F112" s="175" t="s">
        <v>471</v>
      </c>
    </row>
    <row r="113" spans="1:6" ht="24.75">
      <c r="A113" s="171">
        <v>83</v>
      </c>
      <c r="B113" s="172" t="s">
        <v>252</v>
      </c>
      <c r="C113" s="173" t="s">
        <v>634</v>
      </c>
      <c r="D113" s="154" t="s">
        <v>635</v>
      </c>
      <c r="E113" s="174">
        <v>1195</v>
      </c>
      <c r="F113" s="175" t="s">
        <v>471</v>
      </c>
    </row>
    <row r="114" spans="1:6">
      <c r="A114" s="171">
        <v>84</v>
      </c>
      <c r="B114" s="172" t="s">
        <v>252</v>
      </c>
      <c r="C114" s="173" t="s">
        <v>636</v>
      </c>
      <c r="D114" s="160" t="s">
        <v>637</v>
      </c>
      <c r="E114" s="174">
        <v>3187</v>
      </c>
      <c r="F114" s="175" t="s">
        <v>471</v>
      </c>
    </row>
    <row r="115" spans="1:6">
      <c r="A115" s="171">
        <v>85</v>
      </c>
      <c r="B115" s="172" t="s">
        <v>252</v>
      </c>
      <c r="C115" s="173" t="s">
        <v>638</v>
      </c>
      <c r="D115" s="160" t="s">
        <v>639</v>
      </c>
      <c r="E115" s="174">
        <v>1527</v>
      </c>
      <c r="F115" s="175" t="s">
        <v>471</v>
      </c>
    </row>
    <row r="116" spans="1:6" ht="24.75">
      <c r="A116" s="171">
        <v>86</v>
      </c>
      <c r="B116" s="172" t="s">
        <v>252</v>
      </c>
      <c r="C116" s="173" t="s">
        <v>640</v>
      </c>
      <c r="D116" s="154" t="s">
        <v>641</v>
      </c>
      <c r="E116" s="174">
        <v>2111</v>
      </c>
      <c r="F116" s="175" t="s">
        <v>471</v>
      </c>
    </row>
    <row r="117" spans="1:6" ht="24.75">
      <c r="A117" s="171">
        <v>87</v>
      </c>
      <c r="B117" s="172" t="s">
        <v>252</v>
      </c>
      <c r="C117" s="173" t="s">
        <v>642</v>
      </c>
      <c r="D117" s="154" t="s">
        <v>643</v>
      </c>
      <c r="E117" s="174">
        <v>1653</v>
      </c>
      <c r="F117" s="175" t="s">
        <v>471</v>
      </c>
    </row>
    <row r="118" spans="1:6" ht="24.75">
      <c r="A118" s="171">
        <v>88</v>
      </c>
      <c r="B118" s="172" t="s">
        <v>252</v>
      </c>
      <c r="C118" s="173" t="s">
        <v>644</v>
      </c>
      <c r="D118" s="154" t="s">
        <v>645</v>
      </c>
      <c r="E118" s="174">
        <v>624</v>
      </c>
      <c r="F118" s="175" t="s">
        <v>471</v>
      </c>
    </row>
    <row r="119" spans="1:6">
      <c r="A119" s="171">
        <v>89</v>
      </c>
      <c r="B119" s="172" t="s">
        <v>253</v>
      </c>
      <c r="C119" s="173" t="s">
        <v>646</v>
      </c>
      <c r="D119" s="160" t="s">
        <v>647</v>
      </c>
      <c r="E119" s="174">
        <v>5105</v>
      </c>
      <c r="F119" s="175" t="s">
        <v>471</v>
      </c>
    </row>
    <row r="120" spans="1:6">
      <c r="A120" s="171">
        <v>90</v>
      </c>
      <c r="B120" s="172" t="s">
        <v>253</v>
      </c>
      <c r="C120" s="173" t="s">
        <v>648</v>
      </c>
      <c r="D120" s="154" t="s">
        <v>649</v>
      </c>
      <c r="E120" s="174">
        <v>20757</v>
      </c>
      <c r="F120" s="175" t="s">
        <v>471</v>
      </c>
    </row>
    <row r="121" spans="1:6" ht="24.75">
      <c r="A121" s="171">
        <v>91</v>
      </c>
      <c r="B121" s="172" t="s">
        <v>253</v>
      </c>
      <c r="C121" s="173" t="s">
        <v>650</v>
      </c>
      <c r="D121" s="154" t="s">
        <v>651</v>
      </c>
      <c r="E121" s="174">
        <v>4961</v>
      </c>
      <c r="F121" s="175" t="s">
        <v>471</v>
      </c>
    </row>
    <row r="122" spans="1:6">
      <c r="A122" s="171">
        <v>92</v>
      </c>
      <c r="B122" s="172" t="s">
        <v>253</v>
      </c>
      <c r="C122" s="173" t="s">
        <v>652</v>
      </c>
      <c r="D122" s="160" t="s">
        <v>653</v>
      </c>
      <c r="E122" s="174">
        <v>8590</v>
      </c>
      <c r="F122" s="175" t="s">
        <v>471</v>
      </c>
    </row>
    <row r="123" spans="1:6">
      <c r="A123" s="171">
        <v>93</v>
      </c>
      <c r="B123" s="172" t="s">
        <v>253</v>
      </c>
      <c r="C123" s="173" t="s">
        <v>654</v>
      </c>
      <c r="D123" s="160" t="s">
        <v>655</v>
      </c>
      <c r="E123" s="174">
        <v>3157</v>
      </c>
      <c r="F123" s="175" t="s">
        <v>471</v>
      </c>
    </row>
    <row r="124" spans="1:6" ht="24.75">
      <c r="A124" s="171">
        <v>94</v>
      </c>
      <c r="B124" s="172" t="s">
        <v>253</v>
      </c>
      <c r="C124" s="173" t="s">
        <v>656</v>
      </c>
      <c r="D124" s="154" t="s">
        <v>657</v>
      </c>
      <c r="E124" s="174">
        <v>2071</v>
      </c>
      <c r="F124" s="175" t="s">
        <v>471</v>
      </c>
    </row>
    <row r="125" spans="1:6" ht="24.75">
      <c r="A125" s="171">
        <v>95</v>
      </c>
      <c r="B125" s="172" t="s">
        <v>253</v>
      </c>
      <c r="C125" s="173" t="s">
        <v>658</v>
      </c>
      <c r="D125" s="154" t="s">
        <v>659</v>
      </c>
      <c r="E125" s="174">
        <v>6718</v>
      </c>
      <c r="F125" s="175" t="s">
        <v>471</v>
      </c>
    </row>
    <row r="126" spans="1:6">
      <c r="A126" s="171">
        <v>96</v>
      </c>
      <c r="B126" s="172" t="s">
        <v>253</v>
      </c>
      <c r="C126" s="173" t="s">
        <v>660</v>
      </c>
      <c r="D126" s="160" t="s">
        <v>661</v>
      </c>
      <c r="E126" s="174">
        <v>12805</v>
      </c>
      <c r="F126" s="175" t="s">
        <v>471</v>
      </c>
    </row>
    <row r="127" spans="1:6">
      <c r="A127" s="171">
        <v>97</v>
      </c>
      <c r="B127" s="172" t="s">
        <v>253</v>
      </c>
      <c r="C127" s="173" t="s">
        <v>662</v>
      </c>
      <c r="D127" s="160" t="s">
        <v>663</v>
      </c>
      <c r="E127" s="174">
        <v>13430</v>
      </c>
      <c r="F127" s="175" t="s">
        <v>471</v>
      </c>
    </row>
    <row r="128" spans="1:6">
      <c r="A128" s="171">
        <v>98</v>
      </c>
      <c r="B128" s="172" t="s">
        <v>253</v>
      </c>
      <c r="C128" s="173" t="s">
        <v>664</v>
      </c>
      <c r="D128" s="160" t="s">
        <v>665</v>
      </c>
      <c r="E128" s="174">
        <v>4456</v>
      </c>
      <c r="F128" s="175" t="s">
        <v>471</v>
      </c>
    </row>
    <row r="129" spans="1:6">
      <c r="A129" s="171">
        <v>99</v>
      </c>
      <c r="B129" s="172" t="s">
        <v>253</v>
      </c>
      <c r="C129" s="173" t="s">
        <v>666</v>
      </c>
      <c r="D129" s="160" t="s">
        <v>667</v>
      </c>
      <c r="E129" s="174">
        <v>11217</v>
      </c>
      <c r="F129" s="175" t="s">
        <v>471</v>
      </c>
    </row>
    <row r="130" spans="1:6" ht="38.25">
      <c r="A130" s="167"/>
      <c r="B130" s="168" t="s">
        <v>57</v>
      </c>
      <c r="C130" s="169" t="s">
        <v>423</v>
      </c>
      <c r="D130" s="169" t="s">
        <v>424</v>
      </c>
      <c r="E130" s="149" t="s">
        <v>143</v>
      </c>
      <c r="F130" s="170" t="s">
        <v>118</v>
      </c>
    </row>
    <row r="131" spans="1:6">
      <c r="A131" s="171">
        <v>100</v>
      </c>
      <c r="B131" s="172" t="s">
        <v>253</v>
      </c>
      <c r="C131" s="173" t="s">
        <v>668</v>
      </c>
      <c r="D131" s="160" t="s">
        <v>669</v>
      </c>
      <c r="E131" s="174">
        <v>2061</v>
      </c>
      <c r="F131" s="175" t="s">
        <v>471</v>
      </c>
    </row>
    <row r="132" spans="1:6">
      <c r="A132" s="171">
        <v>101</v>
      </c>
      <c r="B132" s="172" t="s">
        <v>253</v>
      </c>
      <c r="C132" s="173" t="s">
        <v>670</v>
      </c>
      <c r="D132" s="160" t="s">
        <v>671</v>
      </c>
      <c r="E132" s="174">
        <v>1288</v>
      </c>
      <c r="F132" s="175" t="s">
        <v>471</v>
      </c>
    </row>
    <row r="133" spans="1:6" ht="24.75">
      <c r="A133" s="171">
        <v>102</v>
      </c>
      <c r="B133" s="172" t="s">
        <v>253</v>
      </c>
      <c r="C133" s="173" t="s">
        <v>672</v>
      </c>
      <c r="D133" s="154" t="s">
        <v>673</v>
      </c>
      <c r="E133" s="174">
        <v>2184</v>
      </c>
      <c r="F133" s="175" t="s">
        <v>471</v>
      </c>
    </row>
    <row r="134" spans="1:6">
      <c r="A134" s="171">
        <v>103</v>
      </c>
      <c r="B134" s="172" t="s">
        <v>253</v>
      </c>
      <c r="C134" s="173" t="s">
        <v>674</v>
      </c>
      <c r="D134" s="154" t="s">
        <v>675</v>
      </c>
      <c r="E134" s="174">
        <v>3545</v>
      </c>
      <c r="F134" s="175" t="s">
        <v>471</v>
      </c>
    </row>
    <row r="135" spans="1:6" ht="24.75">
      <c r="A135" s="171">
        <v>104</v>
      </c>
      <c r="B135" s="172" t="s">
        <v>253</v>
      </c>
      <c r="C135" s="173" t="s">
        <v>676</v>
      </c>
      <c r="D135" s="154" t="s">
        <v>677</v>
      </c>
      <c r="E135" s="174">
        <v>5079</v>
      </c>
      <c r="F135" s="175" t="s">
        <v>471</v>
      </c>
    </row>
    <row r="136" spans="1:6">
      <c r="A136" s="171">
        <v>105</v>
      </c>
      <c r="B136" s="172" t="s">
        <v>253</v>
      </c>
      <c r="C136" s="173" t="s">
        <v>678</v>
      </c>
      <c r="D136" s="160" t="s">
        <v>679</v>
      </c>
      <c r="E136" s="174">
        <v>1958</v>
      </c>
      <c r="F136" s="175" t="s">
        <v>471</v>
      </c>
    </row>
    <row r="137" spans="1:6">
      <c r="A137" s="171">
        <v>106</v>
      </c>
      <c r="B137" s="172" t="s">
        <v>254</v>
      </c>
      <c r="C137" s="173" t="s">
        <v>680</v>
      </c>
      <c r="D137" s="160" t="s">
        <v>681</v>
      </c>
      <c r="E137" s="174">
        <v>1170</v>
      </c>
      <c r="F137" s="175" t="s">
        <v>471</v>
      </c>
    </row>
    <row r="138" spans="1:6">
      <c r="A138" s="171">
        <v>107</v>
      </c>
      <c r="B138" s="172" t="s">
        <v>254</v>
      </c>
      <c r="C138" s="173" t="s">
        <v>682</v>
      </c>
      <c r="D138" s="160" t="s">
        <v>683</v>
      </c>
      <c r="E138" s="174">
        <v>19847</v>
      </c>
      <c r="F138" s="175" t="s">
        <v>471</v>
      </c>
    </row>
    <row r="139" spans="1:6">
      <c r="A139" s="171">
        <v>108</v>
      </c>
      <c r="B139" s="172" t="s">
        <v>254</v>
      </c>
      <c r="C139" s="173" t="s">
        <v>684</v>
      </c>
      <c r="D139" s="160" t="s">
        <v>685</v>
      </c>
      <c r="E139" s="174">
        <v>736</v>
      </c>
      <c r="F139" s="175" t="s">
        <v>471</v>
      </c>
    </row>
    <row r="140" spans="1:6">
      <c r="A140" s="171">
        <v>109</v>
      </c>
      <c r="B140" s="172" t="s">
        <v>254</v>
      </c>
      <c r="C140" s="173" t="s">
        <v>686</v>
      </c>
      <c r="D140" s="160" t="s">
        <v>687</v>
      </c>
      <c r="E140" s="174">
        <v>1975</v>
      </c>
      <c r="F140" s="175" t="s">
        <v>471</v>
      </c>
    </row>
    <row r="141" spans="1:6">
      <c r="A141" s="171">
        <v>110</v>
      </c>
      <c r="B141" s="172" t="s">
        <v>254</v>
      </c>
      <c r="C141" s="173" t="s">
        <v>688</v>
      </c>
      <c r="D141" s="160" t="s">
        <v>689</v>
      </c>
      <c r="E141" s="174">
        <v>6702</v>
      </c>
      <c r="F141" s="175" t="s">
        <v>471</v>
      </c>
    </row>
    <row r="142" spans="1:6">
      <c r="A142" s="171">
        <v>111</v>
      </c>
      <c r="B142" s="172" t="s">
        <v>254</v>
      </c>
      <c r="C142" s="173" t="s">
        <v>690</v>
      </c>
      <c r="D142" s="160" t="s">
        <v>691</v>
      </c>
      <c r="E142" s="174">
        <v>2921</v>
      </c>
      <c r="F142" s="175" t="s">
        <v>471</v>
      </c>
    </row>
    <row r="143" spans="1:6" ht="36.75">
      <c r="A143" s="171">
        <v>112</v>
      </c>
      <c r="B143" s="172" t="s">
        <v>254</v>
      </c>
      <c r="C143" s="173" t="s">
        <v>692</v>
      </c>
      <c r="D143" s="154" t="s">
        <v>693</v>
      </c>
      <c r="E143" s="174">
        <v>1129</v>
      </c>
      <c r="F143" s="175" t="s">
        <v>471</v>
      </c>
    </row>
    <row r="144" spans="1:6">
      <c r="A144" s="171">
        <v>113</v>
      </c>
      <c r="B144" s="172" t="s">
        <v>254</v>
      </c>
      <c r="C144" s="173" t="s">
        <v>694</v>
      </c>
      <c r="D144" s="160" t="s">
        <v>695</v>
      </c>
      <c r="E144" s="174">
        <v>5859</v>
      </c>
      <c r="F144" s="175" t="s">
        <v>471</v>
      </c>
    </row>
    <row r="145" spans="1:6" ht="24.75">
      <c r="A145" s="171">
        <v>114</v>
      </c>
      <c r="B145" s="172" t="s">
        <v>254</v>
      </c>
      <c r="C145" s="173" t="s">
        <v>696</v>
      </c>
      <c r="D145" s="154" t="s">
        <v>697</v>
      </c>
      <c r="E145" s="174">
        <v>2715</v>
      </c>
      <c r="F145" s="175" t="s">
        <v>471</v>
      </c>
    </row>
    <row r="146" spans="1:6">
      <c r="A146" s="171">
        <v>115</v>
      </c>
      <c r="B146" s="172" t="s">
        <v>255</v>
      </c>
      <c r="C146" s="173" t="s">
        <v>698</v>
      </c>
      <c r="D146" s="160" t="s">
        <v>699</v>
      </c>
      <c r="E146" s="174">
        <v>2339</v>
      </c>
      <c r="F146" s="175" t="s">
        <v>471</v>
      </c>
    </row>
    <row r="147" spans="1:6" ht="36.75">
      <c r="A147" s="171">
        <v>116</v>
      </c>
      <c r="B147" s="172" t="s">
        <v>255</v>
      </c>
      <c r="C147" s="173" t="s">
        <v>700</v>
      </c>
      <c r="D147" s="154" t="s">
        <v>701</v>
      </c>
      <c r="E147" s="174">
        <v>1220</v>
      </c>
      <c r="F147" s="175" t="s">
        <v>471</v>
      </c>
    </row>
    <row r="148" spans="1:6">
      <c r="A148" s="171">
        <v>117</v>
      </c>
      <c r="B148" s="172" t="s">
        <v>255</v>
      </c>
      <c r="C148" s="173" t="s">
        <v>702</v>
      </c>
      <c r="D148" s="154" t="s">
        <v>703</v>
      </c>
      <c r="E148" s="174">
        <v>3008</v>
      </c>
      <c r="F148" s="175" t="s">
        <v>471</v>
      </c>
    </row>
    <row r="149" spans="1:6" ht="24.75">
      <c r="A149" s="171">
        <v>118</v>
      </c>
      <c r="B149" s="172" t="s">
        <v>255</v>
      </c>
      <c r="C149" s="178" t="s">
        <v>704</v>
      </c>
      <c r="D149" s="179" t="s">
        <v>705</v>
      </c>
      <c r="E149" s="180">
        <v>7819</v>
      </c>
      <c r="F149" s="181" t="s">
        <v>471</v>
      </c>
    </row>
    <row r="150" spans="1:6" ht="24.75">
      <c r="A150" s="171">
        <v>119</v>
      </c>
      <c r="B150" s="172" t="s">
        <v>255</v>
      </c>
      <c r="C150" s="178" t="s">
        <v>706</v>
      </c>
      <c r="D150" s="179" t="s">
        <v>707</v>
      </c>
      <c r="E150" s="180">
        <v>2658</v>
      </c>
      <c r="F150" s="181" t="s">
        <v>471</v>
      </c>
    </row>
    <row r="151" spans="1:6">
      <c r="A151" s="171">
        <v>120</v>
      </c>
      <c r="B151" s="172" t="s">
        <v>255</v>
      </c>
      <c r="C151" s="173" t="s">
        <v>708</v>
      </c>
      <c r="D151" s="160" t="s">
        <v>709</v>
      </c>
      <c r="E151" s="174">
        <v>996</v>
      </c>
      <c r="F151" s="175" t="s">
        <v>471</v>
      </c>
    </row>
    <row r="152" spans="1:6">
      <c r="A152" s="171">
        <v>121</v>
      </c>
      <c r="B152" s="172" t="s">
        <v>255</v>
      </c>
      <c r="C152" s="173" t="s">
        <v>710</v>
      </c>
      <c r="D152" s="160" t="s">
        <v>711</v>
      </c>
      <c r="E152" s="174">
        <v>5225</v>
      </c>
      <c r="F152" s="175" t="s">
        <v>471</v>
      </c>
    </row>
    <row r="153" spans="1:6">
      <c r="A153" s="171">
        <v>122</v>
      </c>
      <c r="B153" s="172" t="s">
        <v>255</v>
      </c>
      <c r="C153" s="173" t="s">
        <v>712</v>
      </c>
      <c r="D153" s="160" t="s">
        <v>713</v>
      </c>
      <c r="E153" s="174">
        <v>797</v>
      </c>
      <c r="F153" s="175" t="s">
        <v>471</v>
      </c>
    </row>
    <row r="154" spans="1:6" ht="24.75">
      <c r="A154" s="171">
        <v>123</v>
      </c>
      <c r="B154" s="172" t="s">
        <v>255</v>
      </c>
      <c r="C154" s="173" t="s">
        <v>714</v>
      </c>
      <c r="D154" s="154" t="s">
        <v>715</v>
      </c>
      <c r="E154" s="174">
        <v>1643</v>
      </c>
      <c r="F154" s="175" t="s">
        <v>471</v>
      </c>
    </row>
    <row r="155" spans="1:6">
      <c r="A155" s="171">
        <v>124</v>
      </c>
      <c r="B155" s="172" t="s">
        <v>256</v>
      </c>
      <c r="C155" s="173" t="s">
        <v>716</v>
      </c>
      <c r="D155" s="160" t="s">
        <v>717</v>
      </c>
      <c r="E155" s="174">
        <v>6978</v>
      </c>
      <c r="F155" s="175" t="s">
        <v>471</v>
      </c>
    </row>
    <row r="156" spans="1:6">
      <c r="A156" s="171">
        <v>125</v>
      </c>
      <c r="B156" s="172" t="s">
        <v>256</v>
      </c>
      <c r="C156" s="173" t="s">
        <v>718</v>
      </c>
      <c r="D156" s="160" t="s">
        <v>719</v>
      </c>
      <c r="E156" s="174">
        <v>12593</v>
      </c>
      <c r="F156" s="175" t="s">
        <v>471</v>
      </c>
    </row>
    <row r="157" spans="1:6" ht="38.25">
      <c r="A157" s="167"/>
      <c r="B157" s="168" t="s">
        <v>57</v>
      </c>
      <c r="C157" s="169" t="s">
        <v>423</v>
      </c>
      <c r="D157" s="169" t="s">
        <v>424</v>
      </c>
      <c r="E157" s="149" t="s">
        <v>143</v>
      </c>
      <c r="F157" s="170" t="s">
        <v>118</v>
      </c>
    </row>
    <row r="158" spans="1:6">
      <c r="A158" s="171">
        <v>126</v>
      </c>
      <c r="B158" s="172" t="s">
        <v>256</v>
      </c>
      <c r="C158" s="173" t="s">
        <v>720</v>
      </c>
      <c r="D158" s="160" t="s">
        <v>721</v>
      </c>
      <c r="E158" s="174">
        <v>5166</v>
      </c>
      <c r="F158" s="175" t="s">
        <v>471</v>
      </c>
    </row>
    <row r="159" spans="1:6">
      <c r="A159" s="171">
        <v>127</v>
      </c>
      <c r="B159" s="172" t="s">
        <v>256</v>
      </c>
      <c r="C159" s="173" t="s">
        <v>722</v>
      </c>
      <c r="D159" s="160" t="s">
        <v>723</v>
      </c>
      <c r="E159" s="174">
        <v>2514</v>
      </c>
      <c r="F159" s="175" t="s">
        <v>471</v>
      </c>
    </row>
    <row r="160" spans="1:6" ht="18.75" customHeight="1">
      <c r="A160" s="171">
        <v>128</v>
      </c>
      <c r="B160" s="172" t="s">
        <v>256</v>
      </c>
      <c r="C160" s="173" t="s">
        <v>724</v>
      </c>
      <c r="D160" s="160" t="s">
        <v>725</v>
      </c>
      <c r="E160" s="174">
        <v>3382</v>
      </c>
      <c r="F160" s="175" t="s">
        <v>471</v>
      </c>
    </row>
    <row r="161" spans="1:6" ht="24.75">
      <c r="A161" s="171">
        <v>129</v>
      </c>
      <c r="B161" s="172" t="s">
        <v>256</v>
      </c>
      <c r="C161" s="173" t="s">
        <v>726</v>
      </c>
      <c r="D161" s="154" t="s">
        <v>727</v>
      </c>
      <c r="E161" s="174">
        <v>786</v>
      </c>
      <c r="F161" s="175" t="s">
        <v>471</v>
      </c>
    </row>
    <row r="162" spans="1:6">
      <c r="A162" s="171">
        <v>130</v>
      </c>
      <c r="B162" s="172" t="s">
        <v>256</v>
      </c>
      <c r="C162" s="173" t="s">
        <v>728</v>
      </c>
      <c r="D162" s="160" t="s">
        <v>729</v>
      </c>
      <c r="E162" s="174">
        <v>2987</v>
      </c>
      <c r="F162" s="175" t="s">
        <v>471</v>
      </c>
    </row>
    <row r="163" spans="1:6" ht="24.75">
      <c r="A163" s="171">
        <v>131</v>
      </c>
      <c r="B163" s="172" t="s">
        <v>256</v>
      </c>
      <c r="C163" s="173" t="s">
        <v>730</v>
      </c>
      <c r="D163" s="154" t="s">
        <v>731</v>
      </c>
      <c r="E163" s="174">
        <v>1494</v>
      </c>
      <c r="F163" s="175" t="s">
        <v>471</v>
      </c>
    </row>
    <row r="164" spans="1:6">
      <c r="A164" s="293"/>
      <c r="B164" s="294"/>
      <c r="C164" s="295"/>
      <c r="D164" s="296"/>
      <c r="E164" s="297"/>
      <c r="F164" s="299"/>
    </row>
    <row r="165" spans="1:6" ht="18.75" customHeight="1">
      <c r="A165" s="398" t="s">
        <v>173</v>
      </c>
      <c r="B165" s="399"/>
      <c r="C165" s="399"/>
      <c r="D165" s="399"/>
      <c r="E165" s="399"/>
      <c r="F165" s="399"/>
    </row>
    <row r="166" spans="1:6" ht="18.75">
      <c r="A166" s="300"/>
      <c r="B166" s="277"/>
      <c r="C166" s="277"/>
      <c r="D166" s="277" t="s">
        <v>468</v>
      </c>
      <c r="E166" s="144"/>
      <c r="F166" s="145"/>
    </row>
    <row r="167" spans="1:6" ht="38.25">
      <c r="A167" s="146"/>
      <c r="B167" s="147" t="s">
        <v>57</v>
      </c>
      <c r="C167" s="148" t="s">
        <v>423</v>
      </c>
      <c r="D167" s="148" t="s">
        <v>424</v>
      </c>
      <c r="E167" s="149" t="s">
        <v>143</v>
      </c>
      <c r="F167" s="183" t="s">
        <v>118</v>
      </c>
    </row>
    <row r="168" spans="1:6" ht="23.25">
      <c r="A168" s="171">
        <v>1</v>
      </c>
      <c r="B168" s="172" t="s">
        <v>732</v>
      </c>
      <c r="C168" s="184" t="s">
        <v>733</v>
      </c>
      <c r="D168" s="154" t="s">
        <v>734</v>
      </c>
      <c r="E168" s="180">
        <v>3154</v>
      </c>
      <c r="F168" s="175" t="s">
        <v>735</v>
      </c>
    </row>
    <row r="169" spans="1:6" ht="24.75">
      <c r="A169" s="171">
        <v>2</v>
      </c>
      <c r="B169" s="172" t="s">
        <v>732</v>
      </c>
      <c r="C169" s="184" t="s">
        <v>736</v>
      </c>
      <c r="D169" s="154" t="s">
        <v>737</v>
      </c>
      <c r="E169" s="180">
        <v>10569</v>
      </c>
      <c r="F169" s="175" t="s">
        <v>735</v>
      </c>
    </row>
    <row r="170" spans="1:6" ht="24.75">
      <c r="A170" s="171">
        <v>3</v>
      </c>
      <c r="B170" s="172" t="s">
        <v>732</v>
      </c>
      <c r="C170" s="184" t="s">
        <v>738</v>
      </c>
      <c r="D170" s="154" t="s">
        <v>739</v>
      </c>
      <c r="E170" s="180">
        <v>8215</v>
      </c>
      <c r="F170" s="175" t="s">
        <v>735</v>
      </c>
    </row>
    <row r="171" spans="1:6" ht="24.75">
      <c r="A171" s="171">
        <v>4</v>
      </c>
      <c r="B171" s="172" t="s">
        <v>732</v>
      </c>
      <c r="C171" s="184" t="s">
        <v>740</v>
      </c>
      <c r="D171" s="154" t="s">
        <v>741</v>
      </c>
      <c r="E171" s="180">
        <v>428</v>
      </c>
      <c r="F171" s="175" t="s">
        <v>735</v>
      </c>
    </row>
    <row r="172" spans="1:6" ht="24.75">
      <c r="A172" s="171">
        <v>5</v>
      </c>
      <c r="B172" s="172" t="s">
        <v>732</v>
      </c>
      <c r="C172" s="184" t="s">
        <v>742</v>
      </c>
      <c r="D172" s="154" t="s">
        <v>743</v>
      </c>
      <c r="E172" s="180">
        <v>5041</v>
      </c>
      <c r="F172" s="175" t="s">
        <v>735</v>
      </c>
    </row>
    <row r="173" spans="1:6" ht="24.75">
      <c r="A173" s="171">
        <v>6</v>
      </c>
      <c r="B173" s="172" t="s">
        <v>732</v>
      </c>
      <c r="C173" s="184" t="s">
        <v>744</v>
      </c>
      <c r="D173" s="154" t="s">
        <v>745</v>
      </c>
      <c r="E173" s="180">
        <v>3760</v>
      </c>
      <c r="F173" s="175" t="s">
        <v>735</v>
      </c>
    </row>
    <row r="174" spans="1:6" ht="24.75">
      <c r="A174" s="171">
        <v>7</v>
      </c>
      <c r="B174" s="172" t="s">
        <v>732</v>
      </c>
      <c r="C174" s="184" t="s">
        <v>746</v>
      </c>
      <c r="D174" s="154" t="s">
        <v>747</v>
      </c>
      <c r="E174" s="180">
        <v>5512</v>
      </c>
      <c r="F174" s="175" t="s">
        <v>735</v>
      </c>
    </row>
    <row r="175" spans="1:6" ht="23.25">
      <c r="A175" s="171">
        <v>8</v>
      </c>
      <c r="B175" s="172" t="s">
        <v>748</v>
      </c>
      <c r="C175" s="184" t="s">
        <v>749</v>
      </c>
      <c r="D175" s="154" t="s">
        <v>750</v>
      </c>
      <c r="E175" s="185">
        <v>1660</v>
      </c>
      <c r="F175" s="175" t="s">
        <v>735</v>
      </c>
    </row>
    <row r="176" spans="1:6" ht="23.25">
      <c r="A176" s="171">
        <v>9</v>
      </c>
      <c r="B176" s="172" t="s">
        <v>748</v>
      </c>
      <c r="C176" s="184" t="s">
        <v>751</v>
      </c>
      <c r="D176" s="154" t="s">
        <v>752</v>
      </c>
      <c r="E176" s="185">
        <v>1666</v>
      </c>
      <c r="F176" s="175" t="s">
        <v>735</v>
      </c>
    </row>
    <row r="177" spans="1:6" ht="24.75">
      <c r="A177" s="171">
        <v>10</v>
      </c>
      <c r="B177" s="172" t="s">
        <v>251</v>
      </c>
      <c r="C177" s="184" t="s">
        <v>753</v>
      </c>
      <c r="D177" s="154" t="s">
        <v>754</v>
      </c>
      <c r="E177" s="180">
        <v>11600</v>
      </c>
      <c r="F177" s="175" t="s">
        <v>735</v>
      </c>
    </row>
    <row r="178" spans="1:6" ht="24.75">
      <c r="A178" s="171">
        <v>11</v>
      </c>
      <c r="B178" s="172" t="s">
        <v>251</v>
      </c>
      <c r="C178" s="184" t="s">
        <v>755</v>
      </c>
      <c r="D178" s="154" t="s">
        <v>756</v>
      </c>
      <c r="E178" s="180">
        <v>6076</v>
      </c>
      <c r="F178" s="175" t="s">
        <v>735</v>
      </c>
    </row>
    <row r="179" spans="1:6" ht="23.25">
      <c r="A179" s="171">
        <v>12</v>
      </c>
      <c r="B179" s="172" t="s">
        <v>251</v>
      </c>
      <c r="C179" s="184" t="s">
        <v>757</v>
      </c>
      <c r="D179" s="154" t="s">
        <v>758</v>
      </c>
      <c r="E179" s="180">
        <v>16468</v>
      </c>
      <c r="F179" s="175" t="s">
        <v>735</v>
      </c>
    </row>
    <row r="180" spans="1:6" ht="38.25">
      <c r="A180" s="146"/>
      <c r="B180" s="147" t="s">
        <v>57</v>
      </c>
      <c r="C180" s="148" t="s">
        <v>423</v>
      </c>
      <c r="D180" s="148" t="s">
        <v>424</v>
      </c>
      <c r="E180" s="149" t="s">
        <v>143</v>
      </c>
      <c r="F180" s="183" t="s">
        <v>118</v>
      </c>
    </row>
    <row r="181" spans="1:6" ht="24.75">
      <c r="A181" s="171">
        <v>13</v>
      </c>
      <c r="B181" s="172" t="s">
        <v>251</v>
      </c>
      <c r="C181" s="184" t="s">
        <v>759</v>
      </c>
      <c r="D181" s="154" t="s">
        <v>760</v>
      </c>
      <c r="E181" s="180">
        <v>3165</v>
      </c>
      <c r="F181" s="175" t="s">
        <v>735</v>
      </c>
    </row>
    <row r="182" spans="1:6" ht="24.75">
      <c r="A182" s="171">
        <v>14</v>
      </c>
      <c r="B182" s="172" t="s">
        <v>251</v>
      </c>
      <c r="C182" s="184" t="s">
        <v>761</v>
      </c>
      <c r="D182" s="154" t="s">
        <v>762</v>
      </c>
      <c r="E182" s="180">
        <v>8745</v>
      </c>
      <c r="F182" s="175" t="s">
        <v>735</v>
      </c>
    </row>
    <row r="183" spans="1:6" ht="23.25">
      <c r="A183" s="171">
        <v>15</v>
      </c>
      <c r="B183" s="172" t="s">
        <v>251</v>
      </c>
      <c r="C183" s="184" t="s">
        <v>763</v>
      </c>
      <c r="D183" s="154" t="s">
        <v>764</v>
      </c>
      <c r="E183" s="180">
        <v>11653</v>
      </c>
      <c r="F183" s="175" t="s">
        <v>735</v>
      </c>
    </row>
    <row r="184" spans="1:6" ht="23.25">
      <c r="A184" s="171">
        <v>16</v>
      </c>
      <c r="B184" s="172" t="s">
        <v>251</v>
      </c>
      <c r="C184" s="184" t="s">
        <v>765</v>
      </c>
      <c r="D184" s="154" t="s">
        <v>766</v>
      </c>
      <c r="E184" s="180">
        <v>3194</v>
      </c>
      <c r="F184" s="175" t="s">
        <v>735</v>
      </c>
    </row>
    <row r="185" spans="1:6" ht="23.25">
      <c r="A185" s="171">
        <v>17</v>
      </c>
      <c r="B185" s="172" t="s">
        <v>251</v>
      </c>
      <c r="C185" s="184" t="s">
        <v>767</v>
      </c>
      <c r="D185" s="154" t="s">
        <v>768</v>
      </c>
      <c r="E185" s="180">
        <v>4643</v>
      </c>
      <c r="F185" s="175" t="s">
        <v>735</v>
      </c>
    </row>
    <row r="186" spans="1:6" ht="24.75">
      <c r="A186" s="171">
        <v>18</v>
      </c>
      <c r="B186" s="172" t="s">
        <v>251</v>
      </c>
      <c r="C186" s="186" t="s">
        <v>769</v>
      </c>
      <c r="D186" s="154" t="s">
        <v>770</v>
      </c>
      <c r="E186" s="180">
        <v>7352</v>
      </c>
      <c r="F186" s="175" t="s">
        <v>735</v>
      </c>
    </row>
    <row r="187" spans="1:6">
      <c r="A187" s="171">
        <v>19</v>
      </c>
      <c r="B187" s="172" t="s">
        <v>251</v>
      </c>
      <c r="C187" s="186" t="s">
        <v>771</v>
      </c>
      <c r="D187" s="154" t="s">
        <v>772</v>
      </c>
      <c r="E187" s="180">
        <v>10983</v>
      </c>
      <c r="F187" s="175" t="s">
        <v>735</v>
      </c>
    </row>
    <row r="188" spans="1:6">
      <c r="A188" s="171">
        <v>20</v>
      </c>
      <c r="B188" s="172" t="s">
        <v>251</v>
      </c>
      <c r="C188" s="186" t="s">
        <v>773</v>
      </c>
      <c r="D188" s="154" t="s">
        <v>774</v>
      </c>
      <c r="E188" s="180">
        <v>2019</v>
      </c>
      <c r="F188" s="175" t="s">
        <v>735</v>
      </c>
    </row>
    <row r="189" spans="1:6">
      <c r="A189" s="171">
        <v>21</v>
      </c>
      <c r="B189" s="172" t="s">
        <v>251</v>
      </c>
      <c r="C189" s="186" t="s">
        <v>775</v>
      </c>
      <c r="D189" s="154" t="s">
        <v>776</v>
      </c>
      <c r="E189" s="180">
        <v>6873</v>
      </c>
      <c r="F189" s="175" t="s">
        <v>735</v>
      </c>
    </row>
    <row r="190" spans="1:6" ht="24.75">
      <c r="A190" s="171">
        <v>22</v>
      </c>
      <c r="B190" s="172" t="s">
        <v>251</v>
      </c>
      <c r="C190" s="186" t="s">
        <v>777</v>
      </c>
      <c r="D190" s="154" t="s">
        <v>778</v>
      </c>
      <c r="E190" s="180">
        <v>22638</v>
      </c>
      <c r="F190" s="175" t="s">
        <v>735</v>
      </c>
    </row>
    <row r="191" spans="1:6">
      <c r="A191" s="171">
        <v>23</v>
      </c>
      <c r="B191" s="172" t="s">
        <v>251</v>
      </c>
      <c r="C191" s="186" t="s">
        <v>779</v>
      </c>
      <c r="D191" s="154" t="s">
        <v>780</v>
      </c>
      <c r="E191" s="180">
        <v>3764</v>
      </c>
      <c r="F191" s="175" t="s">
        <v>735</v>
      </c>
    </row>
    <row r="192" spans="1:6" ht="24.75">
      <c r="A192" s="171">
        <v>24</v>
      </c>
      <c r="B192" s="172" t="s">
        <v>251</v>
      </c>
      <c r="C192" s="186" t="s">
        <v>781</v>
      </c>
      <c r="D192" s="154" t="s">
        <v>782</v>
      </c>
      <c r="E192" s="180">
        <v>27409</v>
      </c>
      <c r="F192" s="175" t="s">
        <v>735</v>
      </c>
    </row>
    <row r="193" spans="1:6" ht="24.75">
      <c r="A193" s="171">
        <v>25</v>
      </c>
      <c r="B193" s="172" t="s">
        <v>251</v>
      </c>
      <c r="C193" s="186" t="s">
        <v>783</v>
      </c>
      <c r="D193" s="154" t="s">
        <v>784</v>
      </c>
      <c r="E193" s="180">
        <v>21490</v>
      </c>
      <c r="F193" s="175" t="s">
        <v>735</v>
      </c>
    </row>
    <row r="194" spans="1:6">
      <c r="A194" s="171">
        <v>26</v>
      </c>
      <c r="B194" s="172" t="s">
        <v>251</v>
      </c>
      <c r="C194" s="186" t="s">
        <v>785</v>
      </c>
      <c r="D194" s="154" t="s">
        <v>786</v>
      </c>
      <c r="E194" s="180">
        <v>15868</v>
      </c>
      <c r="F194" s="175" t="s">
        <v>735</v>
      </c>
    </row>
    <row r="195" spans="1:6">
      <c r="A195" s="171">
        <v>27</v>
      </c>
      <c r="B195" s="172" t="s">
        <v>251</v>
      </c>
      <c r="C195" s="186" t="s">
        <v>787</v>
      </c>
      <c r="D195" s="154" t="s">
        <v>788</v>
      </c>
      <c r="E195" s="180">
        <v>11977</v>
      </c>
      <c r="F195" s="175" t="s">
        <v>735</v>
      </c>
    </row>
    <row r="196" spans="1:6" ht="23.25">
      <c r="A196" s="171">
        <v>28</v>
      </c>
      <c r="B196" s="172" t="s">
        <v>251</v>
      </c>
      <c r="C196" s="184" t="s">
        <v>789</v>
      </c>
      <c r="D196" s="154" t="s">
        <v>790</v>
      </c>
      <c r="E196" s="185">
        <v>1660</v>
      </c>
      <c r="F196" s="175" t="s">
        <v>735</v>
      </c>
    </row>
    <row r="197" spans="1:6" ht="24.75">
      <c r="A197" s="171">
        <v>29</v>
      </c>
      <c r="B197" s="172" t="s">
        <v>252</v>
      </c>
      <c r="C197" s="186" t="s">
        <v>791</v>
      </c>
      <c r="D197" s="154" t="s">
        <v>792</v>
      </c>
      <c r="E197" s="185">
        <v>9007</v>
      </c>
      <c r="F197" s="175" t="s">
        <v>735</v>
      </c>
    </row>
    <row r="198" spans="1:6" ht="24.75">
      <c r="A198" s="171">
        <v>30</v>
      </c>
      <c r="B198" s="172" t="s">
        <v>252</v>
      </c>
      <c r="C198" s="184" t="s">
        <v>793</v>
      </c>
      <c r="D198" s="154" t="s">
        <v>794</v>
      </c>
      <c r="E198" s="185">
        <v>1235</v>
      </c>
      <c r="F198" s="175" t="s">
        <v>735</v>
      </c>
    </row>
    <row r="199" spans="1:6" ht="23.25">
      <c r="A199" s="171">
        <v>31</v>
      </c>
      <c r="B199" s="172" t="s">
        <v>254</v>
      </c>
      <c r="C199" s="184" t="s">
        <v>795</v>
      </c>
      <c r="D199" s="154" t="s">
        <v>796</v>
      </c>
      <c r="E199" s="185">
        <v>2817</v>
      </c>
      <c r="F199" s="175" t="s">
        <v>735</v>
      </c>
    </row>
    <row r="200" spans="1:6" ht="23.25">
      <c r="A200" s="171">
        <v>32</v>
      </c>
      <c r="B200" s="172" t="s">
        <v>255</v>
      </c>
      <c r="C200" s="184" t="s">
        <v>797</v>
      </c>
      <c r="D200" s="154" t="s">
        <v>798</v>
      </c>
      <c r="E200" s="185">
        <v>5921</v>
      </c>
      <c r="F200" s="175" t="s">
        <v>735</v>
      </c>
    </row>
    <row r="201" spans="1:6" ht="23.25">
      <c r="A201" s="171">
        <v>33</v>
      </c>
      <c r="B201" s="172" t="s">
        <v>255</v>
      </c>
      <c r="C201" s="184" t="s">
        <v>799</v>
      </c>
      <c r="D201" s="154" t="s">
        <v>800</v>
      </c>
      <c r="E201" s="185">
        <v>3755</v>
      </c>
      <c r="F201" s="175" t="s">
        <v>735</v>
      </c>
    </row>
    <row r="202" spans="1:6" ht="24.75">
      <c r="A202" s="171">
        <v>34</v>
      </c>
      <c r="B202" s="172" t="s">
        <v>255</v>
      </c>
      <c r="C202" s="184" t="s">
        <v>801</v>
      </c>
      <c r="D202" s="154" t="s">
        <v>802</v>
      </c>
      <c r="E202" s="180">
        <v>2975</v>
      </c>
      <c r="F202" s="175" t="s">
        <v>735</v>
      </c>
    </row>
    <row r="203" spans="1:6">
      <c r="A203" s="171">
        <v>35</v>
      </c>
      <c r="B203" s="172" t="s">
        <v>255</v>
      </c>
      <c r="C203" s="184" t="s">
        <v>803</v>
      </c>
      <c r="D203" s="154" t="s">
        <v>804</v>
      </c>
      <c r="E203" s="185">
        <v>4748</v>
      </c>
      <c r="F203" s="175" t="s">
        <v>735</v>
      </c>
    </row>
    <row r="204" spans="1:6" ht="18.75" customHeight="1">
      <c r="A204" s="171">
        <v>36</v>
      </c>
      <c r="B204" s="172" t="s">
        <v>255</v>
      </c>
      <c r="C204" s="184" t="s">
        <v>805</v>
      </c>
      <c r="D204" s="154" t="s">
        <v>806</v>
      </c>
      <c r="E204" s="185">
        <v>16086</v>
      </c>
      <c r="F204" s="175" t="s">
        <v>735</v>
      </c>
    </row>
    <row r="205" spans="1:6" ht="38.25">
      <c r="A205" s="146"/>
      <c r="B205" s="147" t="s">
        <v>57</v>
      </c>
      <c r="C205" s="148" t="s">
        <v>423</v>
      </c>
      <c r="D205" s="148" t="s">
        <v>424</v>
      </c>
      <c r="E205" s="149" t="s">
        <v>143</v>
      </c>
      <c r="F205" s="183" t="s">
        <v>118</v>
      </c>
    </row>
    <row r="206" spans="1:6">
      <c r="A206" s="171">
        <v>37</v>
      </c>
      <c r="B206" s="172" t="s">
        <v>255</v>
      </c>
      <c r="C206" s="184" t="s">
        <v>807</v>
      </c>
      <c r="D206" s="154" t="s">
        <v>808</v>
      </c>
      <c r="E206" s="185">
        <v>2925</v>
      </c>
      <c r="F206" s="175" t="s">
        <v>735</v>
      </c>
    </row>
    <row r="207" spans="1:6">
      <c r="A207" s="171">
        <v>38</v>
      </c>
      <c r="B207" s="172" t="s">
        <v>255</v>
      </c>
      <c r="C207" s="184" t="s">
        <v>809</v>
      </c>
      <c r="D207" s="154" t="s">
        <v>810</v>
      </c>
      <c r="E207" s="185">
        <v>5460</v>
      </c>
      <c r="F207" s="175" t="s">
        <v>735</v>
      </c>
    </row>
    <row r="208" spans="1:6" ht="23.25">
      <c r="A208" s="171">
        <v>39</v>
      </c>
      <c r="B208" s="172" t="s">
        <v>255</v>
      </c>
      <c r="C208" s="184" t="s">
        <v>811</v>
      </c>
      <c r="D208" s="154" t="s">
        <v>812</v>
      </c>
      <c r="E208" s="185">
        <v>1660</v>
      </c>
      <c r="F208" s="175" t="s">
        <v>735</v>
      </c>
    </row>
    <row r="209" spans="1:6" ht="23.25">
      <c r="A209" s="171">
        <v>40</v>
      </c>
      <c r="B209" s="172" t="s">
        <v>256</v>
      </c>
      <c r="C209" s="184" t="s">
        <v>813</v>
      </c>
      <c r="D209" s="154" t="s">
        <v>814</v>
      </c>
      <c r="E209" s="180">
        <v>1784</v>
      </c>
      <c r="F209" s="175" t="s">
        <v>735</v>
      </c>
    </row>
    <row r="210" spans="1:6" ht="23.25">
      <c r="A210" s="171">
        <v>41</v>
      </c>
      <c r="B210" s="172" t="s">
        <v>256</v>
      </c>
      <c r="C210" s="184" t="s">
        <v>815</v>
      </c>
      <c r="D210" s="154" t="s">
        <v>816</v>
      </c>
      <c r="E210" s="180">
        <v>4107</v>
      </c>
      <c r="F210" s="175" t="s">
        <v>735</v>
      </c>
    </row>
    <row r="211" spans="1:6">
      <c r="A211" s="293"/>
      <c r="B211" s="294"/>
      <c r="C211" s="301"/>
      <c r="D211" s="296"/>
      <c r="E211" s="302"/>
      <c r="F211" s="298"/>
    </row>
    <row r="212" spans="1:6" ht="18.75" customHeight="1">
      <c r="A212" s="398" t="s">
        <v>173</v>
      </c>
      <c r="B212" s="399"/>
      <c r="C212" s="399"/>
      <c r="D212" s="399"/>
      <c r="E212" s="399"/>
      <c r="F212" s="399"/>
    </row>
    <row r="213" spans="1:6" ht="18.75">
      <c r="A213" s="182"/>
      <c r="B213" s="393" t="s">
        <v>817</v>
      </c>
      <c r="C213" s="393"/>
      <c r="D213" s="393"/>
      <c r="E213" s="144"/>
      <c r="F213" s="145"/>
    </row>
    <row r="214" spans="1:6" ht="38.25">
      <c r="A214" s="146"/>
      <c r="B214" s="147" t="s">
        <v>57</v>
      </c>
      <c r="C214" s="148" t="s">
        <v>423</v>
      </c>
      <c r="D214" s="148" t="s">
        <v>424</v>
      </c>
      <c r="E214" s="149" t="s">
        <v>143</v>
      </c>
      <c r="F214" s="183" t="s">
        <v>118</v>
      </c>
    </row>
    <row r="215" spans="1:6">
      <c r="A215" s="146">
        <v>1</v>
      </c>
      <c r="B215" s="187" t="s">
        <v>253</v>
      </c>
      <c r="C215" s="188" t="s">
        <v>818</v>
      </c>
      <c r="D215" s="189" t="s">
        <v>819</v>
      </c>
      <c r="E215" s="180">
        <v>62922</v>
      </c>
      <c r="F215" s="107" t="s">
        <v>820</v>
      </c>
    </row>
    <row r="216" spans="1:6" ht="22.5">
      <c r="A216" s="146">
        <v>2</v>
      </c>
      <c r="B216" s="187" t="s">
        <v>251</v>
      </c>
      <c r="C216" s="188" t="s">
        <v>821</v>
      </c>
      <c r="D216" s="189" t="s">
        <v>822</v>
      </c>
      <c r="E216" s="180">
        <v>160076</v>
      </c>
      <c r="F216" s="107" t="s">
        <v>820</v>
      </c>
    </row>
    <row r="217" spans="1:6" ht="22.5">
      <c r="A217" s="146">
        <v>3</v>
      </c>
      <c r="B217" s="187" t="s">
        <v>823</v>
      </c>
      <c r="C217" s="188" t="s">
        <v>824</v>
      </c>
      <c r="D217" s="189" t="s">
        <v>825</v>
      </c>
      <c r="E217" s="180">
        <v>390962</v>
      </c>
      <c r="F217" s="107" t="s">
        <v>820</v>
      </c>
    </row>
    <row r="218" spans="1:6">
      <c r="A218" s="146">
        <v>4</v>
      </c>
      <c r="B218" s="187" t="s">
        <v>251</v>
      </c>
      <c r="C218" s="188" t="s">
        <v>826</v>
      </c>
      <c r="D218" s="189" t="s">
        <v>827</v>
      </c>
      <c r="E218" s="190">
        <v>125705.37</v>
      </c>
      <c r="F218" s="107" t="s">
        <v>820</v>
      </c>
    </row>
    <row r="219" spans="1:6">
      <c r="A219" s="146">
        <v>5</v>
      </c>
      <c r="B219" s="187" t="s">
        <v>251</v>
      </c>
      <c r="C219" s="188" t="s">
        <v>828</v>
      </c>
      <c r="D219" s="189" t="s">
        <v>829</v>
      </c>
      <c r="E219" s="190">
        <v>128958.38</v>
      </c>
      <c r="F219" s="107" t="s">
        <v>820</v>
      </c>
    </row>
    <row r="220" spans="1:6">
      <c r="A220" s="146">
        <v>6</v>
      </c>
      <c r="B220" s="187" t="s">
        <v>252</v>
      </c>
      <c r="C220" s="188" t="s">
        <v>830</v>
      </c>
      <c r="D220" s="189" t="s">
        <v>831</v>
      </c>
      <c r="E220" s="190">
        <v>80329.279999999999</v>
      </c>
      <c r="F220" s="107" t="s">
        <v>820</v>
      </c>
    </row>
    <row r="221" spans="1:6" ht="24">
      <c r="A221" s="146">
        <v>7</v>
      </c>
      <c r="B221" s="187" t="s">
        <v>465</v>
      </c>
      <c r="C221" s="188" t="s">
        <v>832</v>
      </c>
      <c r="D221" s="189" t="s">
        <v>833</v>
      </c>
      <c r="E221" s="190">
        <v>87532.36</v>
      </c>
      <c r="F221" s="107" t="s">
        <v>820</v>
      </c>
    </row>
    <row r="222" spans="1:6">
      <c r="A222" s="146">
        <v>8</v>
      </c>
      <c r="B222" s="187" t="s">
        <v>253</v>
      </c>
      <c r="C222" s="188" t="s">
        <v>834</v>
      </c>
      <c r="D222" s="189" t="s">
        <v>835</v>
      </c>
      <c r="E222" s="190">
        <v>79864.570000000007</v>
      </c>
      <c r="F222" s="107" t="s">
        <v>820</v>
      </c>
    </row>
    <row r="223" spans="1:6" ht="24">
      <c r="A223" s="146">
        <v>9</v>
      </c>
      <c r="B223" s="187" t="s">
        <v>252</v>
      </c>
      <c r="C223" s="188" t="s">
        <v>836</v>
      </c>
      <c r="D223" s="189" t="s">
        <v>837</v>
      </c>
      <c r="E223" s="190">
        <v>69972.78</v>
      </c>
      <c r="F223" s="107" t="s">
        <v>820</v>
      </c>
    </row>
    <row r="224" spans="1:6">
      <c r="A224" s="146">
        <v>10</v>
      </c>
      <c r="B224" s="187" t="s">
        <v>252</v>
      </c>
      <c r="C224" s="188" t="s">
        <v>838</v>
      </c>
      <c r="D224" s="189" t="s">
        <v>839</v>
      </c>
      <c r="E224" s="190">
        <v>120527.12</v>
      </c>
      <c r="F224" s="107" t="s">
        <v>820</v>
      </c>
    </row>
    <row r="225" spans="1:6">
      <c r="A225" s="146">
        <v>11</v>
      </c>
      <c r="B225" s="187" t="s">
        <v>255</v>
      </c>
      <c r="C225" s="188" t="s">
        <v>840</v>
      </c>
      <c r="D225" s="189" t="s">
        <v>841</v>
      </c>
      <c r="E225" s="180">
        <v>42322</v>
      </c>
      <c r="F225" s="107" t="s">
        <v>820</v>
      </c>
    </row>
    <row r="226" spans="1:6" ht="24">
      <c r="A226" s="146">
        <v>12</v>
      </c>
      <c r="B226" s="187" t="s">
        <v>251</v>
      </c>
      <c r="C226" s="188" t="s">
        <v>842</v>
      </c>
      <c r="D226" s="189" t="s">
        <v>843</v>
      </c>
      <c r="E226" s="190">
        <v>31534.22</v>
      </c>
      <c r="F226" s="107" t="s">
        <v>820</v>
      </c>
    </row>
    <row r="227" spans="1:6">
      <c r="A227" s="146">
        <v>13</v>
      </c>
      <c r="B227" s="187" t="s">
        <v>251</v>
      </c>
      <c r="C227" s="188" t="s">
        <v>844</v>
      </c>
      <c r="D227" s="189" t="s">
        <v>845</v>
      </c>
      <c r="E227" s="190">
        <v>100942.71</v>
      </c>
      <c r="F227" s="107" t="s">
        <v>820</v>
      </c>
    </row>
    <row r="228" spans="1:6" ht="24">
      <c r="A228" s="146">
        <v>14</v>
      </c>
      <c r="B228" s="187" t="s">
        <v>252</v>
      </c>
      <c r="C228" s="188" t="s">
        <v>846</v>
      </c>
      <c r="D228" s="189" t="s">
        <v>847</v>
      </c>
      <c r="E228" s="190">
        <v>33127.53</v>
      </c>
      <c r="F228" s="107" t="s">
        <v>820</v>
      </c>
    </row>
    <row r="229" spans="1:6">
      <c r="A229" s="146">
        <v>15</v>
      </c>
      <c r="B229" s="187" t="s">
        <v>254</v>
      </c>
      <c r="C229" s="188" t="s">
        <v>848</v>
      </c>
      <c r="D229" s="189" t="s">
        <v>849</v>
      </c>
      <c r="E229" s="190">
        <v>10256.92</v>
      </c>
      <c r="F229" s="107" t="s">
        <v>820</v>
      </c>
    </row>
    <row r="230" spans="1:6" ht="18" customHeight="1">
      <c r="A230" s="146">
        <v>16</v>
      </c>
      <c r="B230" s="187" t="s">
        <v>252</v>
      </c>
      <c r="C230" s="188" t="s">
        <v>850</v>
      </c>
      <c r="D230" s="189" t="s">
        <v>851</v>
      </c>
      <c r="E230" s="190">
        <v>24696.28</v>
      </c>
      <c r="F230" s="107" t="s">
        <v>820</v>
      </c>
    </row>
    <row r="231" spans="1:6">
      <c r="A231" s="146">
        <v>17</v>
      </c>
      <c r="B231" s="187" t="s">
        <v>252</v>
      </c>
      <c r="C231" s="188" t="s">
        <v>852</v>
      </c>
      <c r="D231" s="189" t="s">
        <v>853</v>
      </c>
      <c r="E231" s="190">
        <v>21027</v>
      </c>
      <c r="F231" s="107" t="s">
        <v>820</v>
      </c>
    </row>
    <row r="232" spans="1:6" ht="38.25">
      <c r="A232" s="146"/>
      <c r="B232" s="147" t="s">
        <v>57</v>
      </c>
      <c r="C232" s="148" t="s">
        <v>423</v>
      </c>
      <c r="D232" s="148" t="s">
        <v>424</v>
      </c>
      <c r="E232" s="149" t="s">
        <v>143</v>
      </c>
      <c r="F232" s="183" t="s">
        <v>118</v>
      </c>
    </row>
    <row r="233" spans="1:6">
      <c r="A233" s="146">
        <v>18</v>
      </c>
      <c r="B233" s="187" t="s">
        <v>252</v>
      </c>
      <c r="C233" s="188" t="s">
        <v>854</v>
      </c>
      <c r="D233" s="189" t="s">
        <v>855</v>
      </c>
      <c r="E233" s="190">
        <v>23736</v>
      </c>
      <c r="F233" s="107" t="s">
        <v>820</v>
      </c>
    </row>
    <row r="234" spans="1:6">
      <c r="A234" s="146">
        <v>19</v>
      </c>
      <c r="B234" s="187" t="s">
        <v>252</v>
      </c>
      <c r="C234" s="188" t="s">
        <v>856</v>
      </c>
      <c r="D234" s="189" t="s">
        <v>857</v>
      </c>
      <c r="E234" s="190">
        <v>31452</v>
      </c>
      <c r="F234" s="107" t="s">
        <v>820</v>
      </c>
    </row>
    <row r="235" spans="1:6">
      <c r="A235" s="146">
        <v>20</v>
      </c>
      <c r="B235" s="187" t="s">
        <v>253</v>
      </c>
      <c r="C235" s="188" t="s">
        <v>858</v>
      </c>
      <c r="D235" s="189" t="s">
        <v>859</v>
      </c>
      <c r="E235" s="190">
        <v>16342</v>
      </c>
      <c r="F235" s="107" t="s">
        <v>820</v>
      </c>
    </row>
    <row r="236" spans="1:6">
      <c r="A236" s="146">
        <v>21</v>
      </c>
      <c r="B236" s="187" t="s">
        <v>251</v>
      </c>
      <c r="C236" s="188" t="s">
        <v>860</v>
      </c>
      <c r="D236" s="189" t="s">
        <v>861</v>
      </c>
      <c r="E236" s="190">
        <v>16118</v>
      </c>
      <c r="F236" s="107" t="s">
        <v>820</v>
      </c>
    </row>
    <row r="237" spans="1:6">
      <c r="A237" s="146">
        <v>22</v>
      </c>
      <c r="B237" s="187" t="s">
        <v>748</v>
      </c>
      <c r="C237" s="188" t="s">
        <v>862</v>
      </c>
      <c r="D237" s="189" t="s">
        <v>863</v>
      </c>
      <c r="E237" s="190">
        <v>16037</v>
      </c>
      <c r="F237" s="107" t="s">
        <v>820</v>
      </c>
    </row>
    <row r="238" spans="1:6">
      <c r="A238" s="146">
        <v>23</v>
      </c>
      <c r="B238" s="187" t="s">
        <v>251</v>
      </c>
      <c r="C238" s="188" t="s">
        <v>864</v>
      </c>
      <c r="D238" s="189" t="s">
        <v>865</v>
      </c>
      <c r="E238" s="190">
        <v>41155</v>
      </c>
      <c r="F238" s="107" t="s">
        <v>820</v>
      </c>
    </row>
    <row r="239" spans="1:6" ht="18.75" customHeight="1">
      <c r="A239" s="182"/>
      <c r="B239" s="303"/>
      <c r="C239" s="304"/>
      <c r="D239" s="305"/>
      <c r="E239" s="306"/>
      <c r="F239" s="307"/>
    </row>
    <row r="240" spans="1:6" ht="16.5">
      <c r="A240" s="398" t="s">
        <v>173</v>
      </c>
      <c r="B240" s="399"/>
      <c r="C240" s="399"/>
      <c r="D240" s="399"/>
      <c r="E240" s="399"/>
      <c r="F240" s="399"/>
    </row>
    <row r="241" spans="1:6" ht="18.75">
      <c r="A241" s="143"/>
      <c r="B241" s="393" t="s">
        <v>866</v>
      </c>
      <c r="C241" s="393"/>
      <c r="D241" s="393"/>
      <c r="E241" s="144"/>
      <c r="F241" s="191"/>
    </row>
    <row r="242" spans="1:6" ht="38.25">
      <c r="A242" s="146"/>
      <c r="B242" s="147" t="s">
        <v>57</v>
      </c>
      <c r="C242" s="148" t="s">
        <v>423</v>
      </c>
      <c r="D242" s="148" t="s">
        <v>424</v>
      </c>
      <c r="E242" s="149" t="s">
        <v>143</v>
      </c>
      <c r="F242" s="183" t="s">
        <v>118</v>
      </c>
    </row>
    <row r="243" spans="1:6" ht="24">
      <c r="A243" s="146">
        <v>1</v>
      </c>
      <c r="B243" s="192" t="s">
        <v>425</v>
      </c>
      <c r="C243" s="193" t="s">
        <v>867</v>
      </c>
      <c r="D243" s="194" t="s">
        <v>868</v>
      </c>
      <c r="E243" s="195">
        <v>2776</v>
      </c>
      <c r="F243" s="107" t="s">
        <v>820</v>
      </c>
    </row>
    <row r="244" spans="1:6" ht="22.5">
      <c r="A244" s="146">
        <v>2</v>
      </c>
      <c r="B244" s="192" t="s">
        <v>251</v>
      </c>
      <c r="C244" s="193" t="s">
        <v>869</v>
      </c>
      <c r="D244" s="194" t="s">
        <v>870</v>
      </c>
      <c r="E244" s="195">
        <v>1700</v>
      </c>
      <c r="F244" s="107" t="s">
        <v>820</v>
      </c>
    </row>
    <row r="245" spans="1:6" ht="24">
      <c r="A245" s="146">
        <v>3</v>
      </c>
      <c r="B245" s="192" t="s">
        <v>251</v>
      </c>
      <c r="C245" s="193" t="s">
        <v>871</v>
      </c>
      <c r="D245" s="194" t="s">
        <v>872</v>
      </c>
      <c r="E245" s="195">
        <v>1700</v>
      </c>
      <c r="F245" s="107" t="s">
        <v>820</v>
      </c>
    </row>
    <row r="246" spans="1:6" ht="22.5">
      <c r="A246" s="146">
        <v>4</v>
      </c>
      <c r="B246" s="192" t="s">
        <v>251</v>
      </c>
      <c r="C246" s="193" t="s">
        <v>873</v>
      </c>
      <c r="D246" s="194" t="s">
        <v>874</v>
      </c>
      <c r="E246" s="195">
        <v>1700</v>
      </c>
      <c r="F246" s="107" t="s">
        <v>820</v>
      </c>
    </row>
    <row r="247" spans="1:6" ht="22.5">
      <c r="A247" s="146">
        <v>5</v>
      </c>
      <c r="B247" s="192" t="s">
        <v>251</v>
      </c>
      <c r="C247" s="193" t="s">
        <v>875</v>
      </c>
      <c r="D247" s="194" t="s">
        <v>876</v>
      </c>
      <c r="E247" s="195">
        <v>1500</v>
      </c>
      <c r="F247" s="107" t="s">
        <v>820</v>
      </c>
    </row>
    <row r="248" spans="1:6" ht="24">
      <c r="A248" s="146">
        <v>6</v>
      </c>
      <c r="B248" s="192" t="s">
        <v>251</v>
      </c>
      <c r="C248" s="193" t="s">
        <v>877</v>
      </c>
      <c r="D248" s="194" t="s">
        <v>878</v>
      </c>
      <c r="E248" s="195">
        <v>1500</v>
      </c>
      <c r="F248" s="107" t="s">
        <v>820</v>
      </c>
    </row>
    <row r="249" spans="1:6" ht="22.5">
      <c r="A249" s="146">
        <v>7</v>
      </c>
      <c r="B249" s="192" t="s">
        <v>252</v>
      </c>
      <c r="C249" s="193" t="s">
        <v>879</v>
      </c>
      <c r="D249" s="194" t="s">
        <v>880</v>
      </c>
      <c r="E249" s="195">
        <v>1498</v>
      </c>
      <c r="F249" s="107" t="s">
        <v>820</v>
      </c>
    </row>
    <row r="250" spans="1:6" ht="22.5">
      <c r="A250" s="146">
        <v>8</v>
      </c>
      <c r="B250" s="192" t="s">
        <v>252</v>
      </c>
      <c r="C250" s="193" t="s">
        <v>881</v>
      </c>
      <c r="D250" s="194" t="s">
        <v>882</v>
      </c>
      <c r="E250" s="195">
        <v>4000</v>
      </c>
      <c r="F250" s="107" t="s">
        <v>820</v>
      </c>
    </row>
    <row r="251" spans="1:6" ht="22.5">
      <c r="A251" s="146">
        <v>9</v>
      </c>
      <c r="B251" s="192" t="s">
        <v>254</v>
      </c>
      <c r="C251" s="193" t="s">
        <v>883</v>
      </c>
      <c r="D251" s="194" t="s">
        <v>884</v>
      </c>
      <c r="E251" s="195">
        <v>1700</v>
      </c>
      <c r="F251" s="107" t="s">
        <v>820</v>
      </c>
    </row>
    <row r="252" spans="1:6" ht="24">
      <c r="A252" s="146">
        <v>10</v>
      </c>
      <c r="B252" s="192" t="s">
        <v>885</v>
      </c>
      <c r="C252" s="193" t="s">
        <v>886</v>
      </c>
      <c r="D252" s="194" t="s">
        <v>887</v>
      </c>
      <c r="E252" s="195">
        <v>2489.5500000000002</v>
      </c>
      <c r="F252" s="107" t="s">
        <v>820</v>
      </c>
    </row>
    <row r="253" spans="1:6">
      <c r="A253" s="182"/>
      <c r="B253" s="308"/>
      <c r="C253" s="309"/>
      <c r="D253" s="310"/>
      <c r="E253" s="311"/>
      <c r="F253" s="307"/>
    </row>
    <row r="254" spans="1:6">
      <c r="A254" s="182"/>
      <c r="B254" s="308"/>
      <c r="C254" s="309"/>
      <c r="D254" s="310"/>
      <c r="E254" s="311"/>
      <c r="F254" s="307"/>
    </row>
    <row r="255" spans="1:6">
      <c r="A255" s="182"/>
      <c r="B255" s="308"/>
      <c r="C255" s="309"/>
      <c r="D255" s="310"/>
      <c r="E255" s="311"/>
      <c r="F255" s="307"/>
    </row>
    <row r="256" spans="1:6">
      <c r="A256" s="182"/>
      <c r="B256" s="308"/>
      <c r="C256" s="309"/>
      <c r="D256" s="310"/>
      <c r="E256" s="311"/>
      <c r="F256" s="307"/>
    </row>
    <row r="257" spans="1:6">
      <c r="A257" s="182"/>
      <c r="B257" s="308"/>
      <c r="C257" s="309"/>
      <c r="D257" s="310"/>
      <c r="E257" s="311"/>
      <c r="F257" s="307"/>
    </row>
    <row r="258" spans="1:6">
      <c r="A258" s="182"/>
      <c r="B258" s="308"/>
      <c r="C258" s="309"/>
      <c r="D258" s="310"/>
      <c r="E258" s="311"/>
      <c r="F258" s="307"/>
    </row>
    <row r="259" spans="1:6" ht="18.75" customHeight="1">
      <c r="A259" s="398" t="s">
        <v>173</v>
      </c>
      <c r="B259" s="399"/>
      <c r="C259" s="399"/>
      <c r="D259" s="399"/>
      <c r="E259" s="399"/>
      <c r="F259" s="399"/>
    </row>
    <row r="260" spans="1:6" ht="18.75">
      <c r="A260" s="143"/>
      <c r="B260" s="393" t="s">
        <v>888</v>
      </c>
      <c r="C260" s="393"/>
      <c r="D260" s="393"/>
      <c r="E260" s="144"/>
      <c r="F260" s="191"/>
    </row>
    <row r="261" spans="1:6" ht="38.25">
      <c r="A261" s="146"/>
      <c r="B261" s="147" t="s">
        <v>57</v>
      </c>
      <c r="C261" s="148" t="s">
        <v>423</v>
      </c>
      <c r="D261" s="148" t="s">
        <v>424</v>
      </c>
      <c r="E261" s="149" t="s">
        <v>143</v>
      </c>
      <c r="F261" s="183" t="s">
        <v>118</v>
      </c>
    </row>
    <row r="262" spans="1:6" ht="24.75">
      <c r="A262" s="146">
        <v>1</v>
      </c>
      <c r="B262" s="196" t="s">
        <v>251</v>
      </c>
      <c r="C262" s="197" t="s">
        <v>889</v>
      </c>
      <c r="D262" s="198" t="s">
        <v>890</v>
      </c>
      <c r="E262" s="199">
        <v>4315.2</v>
      </c>
      <c r="F262" s="200" t="s">
        <v>891</v>
      </c>
    </row>
    <row r="263" spans="1:6" ht="15.75" customHeight="1">
      <c r="A263" s="146">
        <v>2</v>
      </c>
      <c r="B263" s="196" t="s">
        <v>256</v>
      </c>
      <c r="C263" s="197" t="s">
        <v>892</v>
      </c>
      <c r="D263" s="198" t="s">
        <v>893</v>
      </c>
      <c r="E263" s="199">
        <v>12148.97</v>
      </c>
      <c r="F263" s="200" t="s">
        <v>894</v>
      </c>
    </row>
    <row r="264" spans="1:6">
      <c r="A264" s="146">
        <v>3</v>
      </c>
      <c r="B264" s="196" t="s">
        <v>252</v>
      </c>
      <c r="C264" s="197" t="s">
        <v>895</v>
      </c>
      <c r="D264" s="198" t="s">
        <v>896</v>
      </c>
      <c r="E264" s="199">
        <v>19451.64</v>
      </c>
      <c r="F264" s="200" t="s">
        <v>897</v>
      </c>
    </row>
    <row r="265" spans="1:6">
      <c r="A265" s="146">
        <v>4</v>
      </c>
      <c r="B265" s="196" t="s">
        <v>252</v>
      </c>
      <c r="C265" s="197" t="s">
        <v>898</v>
      </c>
      <c r="D265" s="198" t="s">
        <v>899</v>
      </c>
      <c r="E265" s="199">
        <v>14007.84</v>
      </c>
      <c r="F265" s="200" t="s">
        <v>900</v>
      </c>
    </row>
    <row r="266" spans="1:6">
      <c r="A266" s="146">
        <v>5</v>
      </c>
      <c r="B266" s="196" t="s">
        <v>748</v>
      </c>
      <c r="C266" s="197" t="s">
        <v>901</v>
      </c>
      <c r="D266" s="198" t="s">
        <v>902</v>
      </c>
      <c r="E266" s="199">
        <v>19988.939999999999</v>
      </c>
      <c r="F266" s="200" t="s">
        <v>903</v>
      </c>
    </row>
    <row r="267" spans="1:6">
      <c r="A267" s="146">
        <v>6</v>
      </c>
      <c r="B267" s="196" t="s">
        <v>252</v>
      </c>
      <c r="C267" s="197" t="s">
        <v>904</v>
      </c>
      <c r="D267" s="198" t="s">
        <v>905</v>
      </c>
      <c r="E267" s="199">
        <v>6605.58</v>
      </c>
      <c r="F267" s="200" t="s">
        <v>906</v>
      </c>
    </row>
    <row r="268" spans="1:6" ht="24" customHeight="1">
      <c r="A268" s="146">
        <v>7</v>
      </c>
      <c r="B268" s="196" t="s">
        <v>252</v>
      </c>
      <c r="C268" s="197" t="s">
        <v>907</v>
      </c>
      <c r="D268" s="198" t="s">
        <v>908</v>
      </c>
      <c r="E268" s="199">
        <v>21576.06</v>
      </c>
      <c r="F268" s="200" t="s">
        <v>909</v>
      </c>
    </row>
    <row r="269" spans="1:6" ht="15.75" customHeight="1">
      <c r="A269" s="146">
        <v>8</v>
      </c>
      <c r="B269" s="196" t="s">
        <v>251</v>
      </c>
      <c r="C269" s="197" t="s">
        <v>910</v>
      </c>
      <c r="D269" s="198" t="s">
        <v>911</v>
      </c>
      <c r="E269" s="199">
        <v>29847</v>
      </c>
      <c r="F269" s="200" t="s">
        <v>912</v>
      </c>
    </row>
    <row r="270" spans="1:6" ht="24.75">
      <c r="A270" s="146">
        <v>9</v>
      </c>
      <c r="B270" s="196" t="s">
        <v>252</v>
      </c>
      <c r="C270" s="197" t="s">
        <v>913</v>
      </c>
      <c r="D270" s="198" t="s">
        <v>914</v>
      </c>
      <c r="E270" s="199">
        <v>31284</v>
      </c>
      <c r="F270" s="200" t="s">
        <v>915</v>
      </c>
    </row>
    <row r="271" spans="1:6">
      <c r="A271" s="146">
        <v>10</v>
      </c>
      <c r="B271" s="196" t="s">
        <v>252</v>
      </c>
      <c r="C271" s="197" t="s">
        <v>916</v>
      </c>
      <c r="D271" s="198" t="s">
        <v>917</v>
      </c>
      <c r="E271" s="199">
        <v>8980</v>
      </c>
      <c r="F271" s="200" t="s">
        <v>897</v>
      </c>
    </row>
    <row r="272" spans="1:6" ht="23.25">
      <c r="A272" s="146">
        <v>11</v>
      </c>
      <c r="B272" s="201" t="s">
        <v>918</v>
      </c>
      <c r="C272" s="202" t="s">
        <v>919</v>
      </c>
      <c r="D272" s="203" t="s">
        <v>920</v>
      </c>
      <c r="E272" s="199">
        <v>5300</v>
      </c>
      <c r="F272" s="204" t="s">
        <v>921</v>
      </c>
    </row>
    <row r="273" spans="1:6">
      <c r="A273" s="182"/>
      <c r="B273" s="312"/>
      <c r="C273" s="313"/>
      <c r="D273" s="314"/>
      <c r="E273" s="315"/>
      <c r="F273" s="316"/>
    </row>
    <row r="274" spans="1:6" ht="18.75" customHeight="1">
      <c r="A274" s="398" t="s">
        <v>173</v>
      </c>
      <c r="B274" s="399"/>
      <c r="C274" s="399"/>
      <c r="D274" s="399"/>
      <c r="E274" s="399"/>
      <c r="F274" s="399"/>
    </row>
    <row r="275" spans="1:6" ht="18.75">
      <c r="A275" s="143"/>
      <c r="B275" s="393" t="s">
        <v>922</v>
      </c>
      <c r="C275" s="393"/>
      <c r="D275" s="393"/>
      <c r="E275" s="144"/>
      <c r="F275" s="191"/>
    </row>
    <row r="276" spans="1:6" ht="38.25">
      <c r="A276" s="146"/>
      <c r="B276" s="147" t="s">
        <v>57</v>
      </c>
      <c r="C276" s="148" t="s">
        <v>423</v>
      </c>
      <c r="D276" s="148" t="s">
        <v>424</v>
      </c>
      <c r="E276" s="149" t="s">
        <v>143</v>
      </c>
      <c r="F276" s="183" t="s">
        <v>118</v>
      </c>
    </row>
    <row r="277" spans="1:6" ht="36">
      <c r="A277" s="146">
        <v>1</v>
      </c>
      <c r="B277" s="196" t="s">
        <v>748</v>
      </c>
      <c r="C277" s="205" t="s">
        <v>923</v>
      </c>
      <c r="D277" s="206" t="s">
        <v>924</v>
      </c>
      <c r="E277" s="199">
        <v>6257</v>
      </c>
      <c r="F277" s="206" t="s">
        <v>925</v>
      </c>
    </row>
    <row r="278" spans="1:6" ht="24">
      <c r="A278" s="146">
        <v>2</v>
      </c>
      <c r="B278" s="196" t="s">
        <v>748</v>
      </c>
      <c r="C278" s="205" t="s">
        <v>926</v>
      </c>
      <c r="D278" s="206" t="s">
        <v>927</v>
      </c>
      <c r="E278" s="199">
        <v>2975</v>
      </c>
      <c r="F278" s="206" t="s">
        <v>928</v>
      </c>
    </row>
    <row r="279" spans="1:6" ht="22.5">
      <c r="A279" s="146">
        <v>3</v>
      </c>
      <c r="B279" s="196" t="s">
        <v>748</v>
      </c>
      <c r="C279" s="205" t="s">
        <v>929</v>
      </c>
      <c r="D279" s="206" t="s">
        <v>930</v>
      </c>
      <c r="E279" s="199">
        <v>7134</v>
      </c>
      <c r="F279" s="206" t="s">
        <v>931</v>
      </c>
    </row>
    <row r="280" spans="1:6" ht="36">
      <c r="A280" s="146">
        <v>4</v>
      </c>
      <c r="B280" s="196" t="s">
        <v>748</v>
      </c>
      <c r="C280" s="205" t="s">
        <v>932</v>
      </c>
      <c r="D280" s="206" t="s">
        <v>933</v>
      </c>
      <c r="E280" s="199">
        <v>9767.52</v>
      </c>
      <c r="F280" s="206" t="s">
        <v>934</v>
      </c>
    </row>
    <row r="281" spans="1:6" ht="24.75" customHeight="1">
      <c r="A281" s="146">
        <v>5</v>
      </c>
      <c r="B281" s="196" t="s">
        <v>748</v>
      </c>
      <c r="C281" s="396" t="s">
        <v>935</v>
      </c>
      <c r="D281" s="397"/>
      <c r="E281" s="199">
        <v>3867.5</v>
      </c>
      <c r="F281" s="206" t="s">
        <v>936</v>
      </c>
    </row>
    <row r="282" spans="1:6" ht="15.75" customHeight="1">
      <c r="A282" s="146">
        <v>6</v>
      </c>
      <c r="B282" s="196" t="s">
        <v>748</v>
      </c>
      <c r="C282" s="396" t="s">
        <v>937</v>
      </c>
      <c r="D282" s="397"/>
      <c r="E282" s="199">
        <v>19516</v>
      </c>
      <c r="F282" s="206" t="s">
        <v>938</v>
      </c>
    </row>
    <row r="283" spans="1:6" ht="38.25">
      <c r="A283" s="146"/>
      <c r="B283" s="147" t="s">
        <v>57</v>
      </c>
      <c r="C283" s="148" t="s">
        <v>423</v>
      </c>
      <c r="D283" s="148" t="s">
        <v>424</v>
      </c>
      <c r="E283" s="149" t="s">
        <v>143</v>
      </c>
      <c r="F283" s="183" t="s">
        <v>118</v>
      </c>
    </row>
    <row r="284" spans="1:6" ht="24.75">
      <c r="A284" s="146">
        <v>7</v>
      </c>
      <c r="B284" s="172" t="s">
        <v>251</v>
      </c>
      <c r="C284" s="208" t="s">
        <v>939</v>
      </c>
      <c r="D284" s="209" t="s">
        <v>940</v>
      </c>
      <c r="E284" s="199">
        <v>214.2</v>
      </c>
      <c r="F284" s="207" t="s">
        <v>941</v>
      </c>
    </row>
    <row r="285" spans="1:6">
      <c r="A285" s="146">
        <v>8</v>
      </c>
      <c r="B285" s="196" t="s">
        <v>251</v>
      </c>
      <c r="C285" s="205" t="s">
        <v>942</v>
      </c>
      <c r="D285" s="206" t="s">
        <v>943</v>
      </c>
      <c r="E285" s="199">
        <v>800</v>
      </c>
      <c r="F285" s="206" t="s">
        <v>944</v>
      </c>
    </row>
    <row r="286" spans="1:6">
      <c r="A286" s="146">
        <v>9</v>
      </c>
      <c r="B286" s="196" t="s">
        <v>251</v>
      </c>
      <c r="C286" s="205" t="s">
        <v>945</v>
      </c>
      <c r="D286" s="206" t="s">
        <v>946</v>
      </c>
      <c r="E286" s="199">
        <v>2380</v>
      </c>
      <c r="F286" s="206" t="s">
        <v>947</v>
      </c>
    </row>
    <row r="287" spans="1:6">
      <c r="A287" s="146">
        <v>10</v>
      </c>
      <c r="B287" s="196" t="s">
        <v>251</v>
      </c>
      <c r="C287" s="205" t="s">
        <v>948</v>
      </c>
      <c r="D287" s="206" t="s">
        <v>949</v>
      </c>
      <c r="E287" s="199">
        <v>2380</v>
      </c>
      <c r="F287" s="206" t="s">
        <v>950</v>
      </c>
    </row>
    <row r="288" spans="1:6" ht="24.75">
      <c r="A288" s="146">
        <v>11</v>
      </c>
      <c r="B288" s="172" t="s">
        <v>251</v>
      </c>
      <c r="C288" s="208" t="s">
        <v>951</v>
      </c>
      <c r="D288" s="209" t="s">
        <v>952</v>
      </c>
      <c r="E288" s="199">
        <v>2264.5700000000002</v>
      </c>
      <c r="F288" s="210" t="s">
        <v>953</v>
      </c>
    </row>
    <row r="289" spans="1:6">
      <c r="A289" s="146">
        <v>12</v>
      </c>
      <c r="B289" s="196" t="s">
        <v>251</v>
      </c>
      <c r="C289" s="205" t="s">
        <v>954</v>
      </c>
      <c r="D289" s="206" t="s">
        <v>955</v>
      </c>
      <c r="E289" s="199">
        <v>2261</v>
      </c>
      <c r="F289" s="206" t="s">
        <v>956</v>
      </c>
    </row>
    <row r="290" spans="1:6">
      <c r="A290" s="146">
        <v>13</v>
      </c>
      <c r="B290" s="196" t="s">
        <v>251</v>
      </c>
      <c r="C290" s="205" t="s">
        <v>957</v>
      </c>
      <c r="D290" s="206" t="s">
        <v>958</v>
      </c>
      <c r="E290" s="199">
        <v>595</v>
      </c>
      <c r="F290" s="206" t="s">
        <v>959</v>
      </c>
    </row>
    <row r="291" spans="1:6">
      <c r="A291" s="146">
        <v>14</v>
      </c>
      <c r="B291" s="196" t="s">
        <v>251</v>
      </c>
      <c r="C291" s="205" t="s">
        <v>960</v>
      </c>
      <c r="D291" s="206" t="s">
        <v>961</v>
      </c>
      <c r="E291" s="199">
        <v>1417.7660000000001</v>
      </c>
      <c r="F291" s="206" t="s">
        <v>962</v>
      </c>
    </row>
    <row r="292" spans="1:6">
      <c r="A292" s="146">
        <v>15</v>
      </c>
      <c r="B292" s="196" t="s">
        <v>251</v>
      </c>
      <c r="C292" s="205" t="s">
        <v>963</v>
      </c>
      <c r="D292" s="206" t="s">
        <v>964</v>
      </c>
      <c r="E292" s="199">
        <v>2558.5</v>
      </c>
      <c r="F292" s="206" t="s">
        <v>965</v>
      </c>
    </row>
    <row r="293" spans="1:6">
      <c r="A293" s="146">
        <v>16</v>
      </c>
      <c r="B293" s="196" t="s">
        <v>251</v>
      </c>
      <c r="C293" s="205" t="s">
        <v>966</v>
      </c>
      <c r="D293" s="206" t="s">
        <v>961</v>
      </c>
      <c r="E293" s="199">
        <v>1905</v>
      </c>
      <c r="F293" s="206" t="s">
        <v>962</v>
      </c>
    </row>
    <row r="294" spans="1:6">
      <c r="A294" s="146">
        <v>17</v>
      </c>
      <c r="B294" s="196" t="s">
        <v>251</v>
      </c>
      <c r="C294" s="205" t="s">
        <v>967</v>
      </c>
      <c r="D294" s="206" t="s">
        <v>961</v>
      </c>
      <c r="E294" s="199">
        <v>1779</v>
      </c>
      <c r="F294" s="206" t="s">
        <v>962</v>
      </c>
    </row>
    <row r="295" spans="1:6">
      <c r="A295" s="146">
        <v>18</v>
      </c>
      <c r="B295" s="196" t="s">
        <v>251</v>
      </c>
      <c r="C295" s="205" t="s">
        <v>968</v>
      </c>
      <c r="D295" s="206" t="s">
        <v>961</v>
      </c>
      <c r="E295" s="199">
        <v>984.27279999999996</v>
      </c>
      <c r="F295" s="206" t="s">
        <v>962</v>
      </c>
    </row>
    <row r="296" spans="1:6" ht="24.75">
      <c r="A296" s="146">
        <v>19</v>
      </c>
      <c r="B296" s="172" t="s">
        <v>251</v>
      </c>
      <c r="C296" s="211" t="s">
        <v>969</v>
      </c>
      <c r="D296" s="209" t="s">
        <v>970</v>
      </c>
      <c r="E296" s="199">
        <v>1249</v>
      </c>
      <c r="F296" s="210" t="s">
        <v>971</v>
      </c>
    </row>
    <row r="297" spans="1:6">
      <c r="A297" s="146">
        <v>20</v>
      </c>
      <c r="B297" s="196" t="s">
        <v>251</v>
      </c>
      <c r="C297" s="205" t="s">
        <v>972</v>
      </c>
      <c r="D297" s="206" t="s">
        <v>961</v>
      </c>
      <c r="E297" s="199">
        <v>1047.0215000000001</v>
      </c>
      <c r="F297" s="206" t="s">
        <v>962</v>
      </c>
    </row>
    <row r="298" spans="1:6">
      <c r="A298" s="146">
        <v>21</v>
      </c>
      <c r="B298" s="196" t="s">
        <v>251</v>
      </c>
      <c r="C298" s="205" t="s">
        <v>973</v>
      </c>
      <c r="D298" s="206" t="s">
        <v>961</v>
      </c>
      <c r="E298" s="199">
        <v>459.34</v>
      </c>
      <c r="F298" s="206" t="s">
        <v>962</v>
      </c>
    </row>
    <row r="299" spans="1:6" ht="24.75">
      <c r="A299" s="146">
        <v>22</v>
      </c>
      <c r="B299" s="172" t="s">
        <v>251</v>
      </c>
      <c r="C299" s="211" t="s">
        <v>974</v>
      </c>
      <c r="D299" s="209" t="s">
        <v>975</v>
      </c>
      <c r="E299" s="199">
        <v>94.01</v>
      </c>
      <c r="F299" s="210" t="s">
        <v>976</v>
      </c>
    </row>
    <row r="300" spans="1:6">
      <c r="A300" s="146">
        <v>23</v>
      </c>
      <c r="B300" s="196" t="s">
        <v>251</v>
      </c>
      <c r="C300" s="205" t="s">
        <v>977</v>
      </c>
      <c r="D300" s="206" t="s">
        <v>978</v>
      </c>
      <c r="E300" s="199">
        <v>119</v>
      </c>
      <c r="F300" s="206" t="s">
        <v>979</v>
      </c>
    </row>
    <row r="301" spans="1:6">
      <c r="A301" s="146">
        <v>24</v>
      </c>
      <c r="B301" s="196" t="s">
        <v>251</v>
      </c>
      <c r="C301" s="205" t="s">
        <v>980</v>
      </c>
      <c r="D301" s="206" t="s">
        <v>961</v>
      </c>
      <c r="E301" s="199">
        <v>662.83</v>
      </c>
      <c r="F301" s="206" t="s">
        <v>962</v>
      </c>
    </row>
    <row r="302" spans="1:6" ht="24.75">
      <c r="A302" s="146">
        <v>25</v>
      </c>
      <c r="B302" s="172" t="s">
        <v>251</v>
      </c>
      <c r="C302" s="211" t="s">
        <v>981</v>
      </c>
      <c r="D302" s="209" t="s">
        <v>982</v>
      </c>
      <c r="E302" s="199">
        <v>6968</v>
      </c>
      <c r="F302" s="210" t="s">
        <v>983</v>
      </c>
    </row>
    <row r="303" spans="1:6">
      <c r="A303" s="146">
        <v>26</v>
      </c>
      <c r="B303" s="196" t="s">
        <v>251</v>
      </c>
      <c r="C303" s="205" t="s">
        <v>984</v>
      </c>
      <c r="D303" s="206" t="s">
        <v>985</v>
      </c>
      <c r="E303" s="199">
        <v>178.5</v>
      </c>
      <c r="F303" s="206" t="s">
        <v>986</v>
      </c>
    </row>
    <row r="304" spans="1:6">
      <c r="A304" s="146">
        <v>27</v>
      </c>
      <c r="B304" s="196" t="s">
        <v>251</v>
      </c>
      <c r="C304" s="205" t="s">
        <v>987</v>
      </c>
      <c r="D304" s="206" t="s">
        <v>988</v>
      </c>
      <c r="E304" s="199">
        <v>564</v>
      </c>
      <c r="F304" s="206" t="s">
        <v>989</v>
      </c>
    </row>
    <row r="305" spans="1:6">
      <c r="A305" s="146">
        <v>28</v>
      </c>
      <c r="B305" s="196" t="s">
        <v>251</v>
      </c>
      <c r="C305" s="205" t="s">
        <v>990</v>
      </c>
      <c r="D305" s="206" t="s">
        <v>991</v>
      </c>
      <c r="E305" s="199">
        <v>357</v>
      </c>
      <c r="F305" s="206" t="s">
        <v>992</v>
      </c>
    </row>
    <row r="306" spans="1:6" ht="24.75">
      <c r="A306" s="146">
        <v>29</v>
      </c>
      <c r="B306" s="172" t="s">
        <v>251</v>
      </c>
      <c r="C306" s="211" t="s">
        <v>993</v>
      </c>
      <c r="D306" s="209" t="s">
        <v>994</v>
      </c>
      <c r="E306" s="199">
        <v>1284.01</v>
      </c>
      <c r="F306" s="212" t="s">
        <v>995</v>
      </c>
    </row>
    <row r="307" spans="1:6">
      <c r="A307" s="146">
        <v>30</v>
      </c>
      <c r="B307" s="196" t="s">
        <v>251</v>
      </c>
      <c r="C307" s="205" t="s">
        <v>996</v>
      </c>
      <c r="D307" s="206" t="s">
        <v>997</v>
      </c>
      <c r="E307" s="199">
        <v>1190</v>
      </c>
      <c r="F307" s="206" t="s">
        <v>998</v>
      </c>
    </row>
    <row r="308" spans="1:6" ht="24.75">
      <c r="A308" s="146">
        <v>31</v>
      </c>
      <c r="B308" s="172" t="s">
        <v>251</v>
      </c>
      <c r="C308" s="211" t="s">
        <v>999</v>
      </c>
      <c r="D308" s="213" t="s">
        <v>1000</v>
      </c>
      <c r="E308" s="199">
        <v>5419.26</v>
      </c>
      <c r="F308" s="207" t="s">
        <v>1001</v>
      </c>
    </row>
    <row r="309" spans="1:6">
      <c r="A309" s="146">
        <v>32</v>
      </c>
      <c r="B309" s="196" t="s">
        <v>251</v>
      </c>
      <c r="C309" s="205" t="s">
        <v>1002</v>
      </c>
      <c r="D309" s="206" t="s">
        <v>1003</v>
      </c>
      <c r="E309" s="199">
        <v>268</v>
      </c>
      <c r="F309" s="206" t="s">
        <v>1004</v>
      </c>
    </row>
    <row r="310" spans="1:6" ht="24.75">
      <c r="A310" s="146">
        <v>33</v>
      </c>
      <c r="B310" s="172" t="s">
        <v>251</v>
      </c>
      <c r="C310" s="211" t="s">
        <v>1005</v>
      </c>
      <c r="D310" s="213" t="s">
        <v>1006</v>
      </c>
      <c r="E310" s="199">
        <v>6775</v>
      </c>
      <c r="F310" s="207" t="s">
        <v>1007</v>
      </c>
    </row>
    <row r="311" spans="1:6">
      <c r="A311" s="146">
        <v>34</v>
      </c>
      <c r="B311" s="196" t="s">
        <v>251</v>
      </c>
      <c r="C311" s="205" t="s">
        <v>1008</v>
      </c>
      <c r="D311" s="206" t="s">
        <v>961</v>
      </c>
      <c r="E311" s="199">
        <v>1148.3499999999999</v>
      </c>
      <c r="F311" s="206" t="s">
        <v>1009</v>
      </c>
    </row>
    <row r="312" spans="1:6" ht="38.25">
      <c r="A312" s="146"/>
      <c r="B312" s="147" t="s">
        <v>57</v>
      </c>
      <c r="C312" s="148" t="s">
        <v>423</v>
      </c>
      <c r="D312" s="148" t="s">
        <v>424</v>
      </c>
      <c r="E312" s="149" t="s">
        <v>143</v>
      </c>
      <c r="F312" s="183" t="s">
        <v>118</v>
      </c>
    </row>
    <row r="313" spans="1:6">
      <c r="A313" s="146">
        <v>35</v>
      </c>
      <c r="B313" s="196" t="s">
        <v>251</v>
      </c>
      <c r="C313" s="205" t="s">
        <v>1010</v>
      </c>
      <c r="D313" s="206" t="s">
        <v>1011</v>
      </c>
      <c r="E313" s="199">
        <v>809.2</v>
      </c>
      <c r="F313" s="206" t="s">
        <v>1012</v>
      </c>
    </row>
    <row r="314" spans="1:6" ht="24.75">
      <c r="A314" s="146">
        <v>36</v>
      </c>
      <c r="B314" s="172" t="s">
        <v>251</v>
      </c>
      <c r="C314" s="211" t="s">
        <v>1013</v>
      </c>
      <c r="D314" s="213" t="s">
        <v>1014</v>
      </c>
      <c r="E314" s="199">
        <v>3010</v>
      </c>
      <c r="F314" s="207" t="s">
        <v>1015</v>
      </c>
    </row>
    <row r="315" spans="1:6">
      <c r="A315" s="146">
        <v>37</v>
      </c>
      <c r="B315" s="196" t="s">
        <v>251</v>
      </c>
      <c r="C315" s="205" t="s">
        <v>1016</v>
      </c>
      <c r="D315" s="206" t="s">
        <v>1017</v>
      </c>
      <c r="E315" s="199">
        <v>3237</v>
      </c>
      <c r="F315" s="206" t="s">
        <v>1018</v>
      </c>
    </row>
    <row r="316" spans="1:6">
      <c r="A316" s="146">
        <v>38</v>
      </c>
      <c r="B316" s="196" t="s">
        <v>251</v>
      </c>
      <c r="C316" s="205" t="s">
        <v>1019</v>
      </c>
      <c r="D316" s="206" t="s">
        <v>1020</v>
      </c>
      <c r="E316" s="199">
        <v>1916</v>
      </c>
      <c r="F316" s="206" t="s">
        <v>962</v>
      </c>
    </row>
    <row r="317" spans="1:6">
      <c r="A317" s="146">
        <v>39</v>
      </c>
      <c r="B317" s="196" t="s">
        <v>251</v>
      </c>
      <c r="C317" s="205" t="s">
        <v>1021</v>
      </c>
      <c r="D317" s="206" t="s">
        <v>1022</v>
      </c>
      <c r="E317" s="199">
        <v>5346</v>
      </c>
      <c r="F317" s="206" t="s">
        <v>962</v>
      </c>
    </row>
    <row r="318" spans="1:6">
      <c r="A318" s="146">
        <v>40</v>
      </c>
      <c r="B318" s="196" t="s">
        <v>251</v>
      </c>
      <c r="C318" s="205" t="s">
        <v>1023</v>
      </c>
      <c r="D318" s="206" t="s">
        <v>1024</v>
      </c>
      <c r="E318" s="199">
        <v>1605.5</v>
      </c>
      <c r="F318" s="206" t="s">
        <v>1025</v>
      </c>
    </row>
    <row r="319" spans="1:6" ht="24">
      <c r="A319" s="146">
        <v>41</v>
      </c>
      <c r="B319" s="196" t="s">
        <v>251</v>
      </c>
      <c r="C319" s="205" t="s">
        <v>1026</v>
      </c>
      <c r="D319" s="206" t="s">
        <v>1027</v>
      </c>
      <c r="E319" s="199">
        <v>5904</v>
      </c>
      <c r="F319" s="206" t="s">
        <v>1028</v>
      </c>
    </row>
    <row r="320" spans="1:6">
      <c r="A320" s="146">
        <v>42</v>
      </c>
      <c r="B320" s="196" t="s">
        <v>251</v>
      </c>
      <c r="C320" s="205" t="s">
        <v>1029</v>
      </c>
      <c r="D320" s="206" t="s">
        <v>1030</v>
      </c>
      <c r="E320" s="199">
        <v>2915.5</v>
      </c>
      <c r="F320" s="206" t="s">
        <v>962</v>
      </c>
    </row>
    <row r="321" spans="1:6">
      <c r="A321" s="146">
        <v>43</v>
      </c>
      <c r="B321" s="196" t="s">
        <v>251</v>
      </c>
      <c r="C321" s="205" t="s">
        <v>1031</v>
      </c>
      <c r="D321" s="206" t="s">
        <v>1032</v>
      </c>
      <c r="E321" s="199">
        <v>2915.5</v>
      </c>
      <c r="F321" s="206" t="s">
        <v>962</v>
      </c>
    </row>
    <row r="322" spans="1:6">
      <c r="A322" s="146">
        <v>44</v>
      </c>
      <c r="B322" s="196" t="s">
        <v>251</v>
      </c>
      <c r="C322" s="205" t="s">
        <v>1033</v>
      </c>
      <c r="D322" s="206" t="s">
        <v>1034</v>
      </c>
      <c r="E322" s="199">
        <v>535</v>
      </c>
      <c r="F322" s="206" t="s">
        <v>959</v>
      </c>
    </row>
    <row r="323" spans="1:6">
      <c r="A323" s="146">
        <v>45</v>
      </c>
      <c r="B323" s="196" t="s">
        <v>251</v>
      </c>
      <c r="C323" s="205" t="s">
        <v>1035</v>
      </c>
      <c r="D323" s="206" t="s">
        <v>1036</v>
      </c>
      <c r="E323" s="199">
        <v>1094.8</v>
      </c>
      <c r="F323" s="206" t="s">
        <v>1037</v>
      </c>
    </row>
    <row r="324" spans="1:6" ht="24.75">
      <c r="A324" s="146">
        <v>46</v>
      </c>
      <c r="B324" s="172" t="s">
        <v>251</v>
      </c>
      <c r="C324" s="208" t="s">
        <v>1038</v>
      </c>
      <c r="D324" s="209" t="s">
        <v>1039</v>
      </c>
      <c r="E324" s="199">
        <v>26180</v>
      </c>
      <c r="F324" s="210" t="s">
        <v>1040</v>
      </c>
    </row>
    <row r="325" spans="1:6" ht="24.75">
      <c r="A325" s="146">
        <v>47</v>
      </c>
      <c r="B325" s="172" t="s">
        <v>251</v>
      </c>
      <c r="C325" s="208" t="s">
        <v>1041</v>
      </c>
      <c r="D325" s="209" t="s">
        <v>1042</v>
      </c>
      <c r="E325" s="199">
        <v>285.60000000000002</v>
      </c>
      <c r="F325" s="210" t="s">
        <v>1043</v>
      </c>
    </row>
    <row r="326" spans="1:6" ht="24.75">
      <c r="A326" s="146">
        <v>48</v>
      </c>
      <c r="B326" s="172" t="s">
        <v>251</v>
      </c>
      <c r="C326" s="208" t="s">
        <v>1044</v>
      </c>
      <c r="D326" s="209" t="s">
        <v>1045</v>
      </c>
      <c r="E326" s="199">
        <v>714</v>
      </c>
      <c r="F326" s="210" t="s">
        <v>1046</v>
      </c>
    </row>
    <row r="327" spans="1:6" ht="24.75">
      <c r="A327" s="146">
        <v>49</v>
      </c>
      <c r="B327" s="172" t="s">
        <v>251</v>
      </c>
      <c r="C327" s="208" t="s">
        <v>1047</v>
      </c>
      <c r="D327" s="209" t="s">
        <v>1048</v>
      </c>
      <c r="E327" s="199">
        <v>4503</v>
      </c>
      <c r="F327" s="210" t="s">
        <v>1049</v>
      </c>
    </row>
    <row r="328" spans="1:6" ht="24.75">
      <c r="A328" s="146">
        <v>50</v>
      </c>
      <c r="B328" s="172" t="s">
        <v>251</v>
      </c>
      <c r="C328" s="208" t="s">
        <v>1050</v>
      </c>
      <c r="D328" s="209" t="s">
        <v>1051</v>
      </c>
      <c r="E328" s="199">
        <v>803</v>
      </c>
      <c r="F328" s="210" t="s">
        <v>1052</v>
      </c>
    </row>
    <row r="329" spans="1:6">
      <c r="A329" s="146">
        <v>51</v>
      </c>
      <c r="B329" s="172" t="s">
        <v>251</v>
      </c>
      <c r="C329" s="208" t="s">
        <v>1053</v>
      </c>
      <c r="D329" s="209" t="s">
        <v>1054</v>
      </c>
      <c r="E329" s="199">
        <v>8500</v>
      </c>
      <c r="F329" s="210" t="s">
        <v>1055</v>
      </c>
    </row>
    <row r="330" spans="1:6">
      <c r="A330" s="146">
        <v>52</v>
      </c>
      <c r="B330" s="172" t="s">
        <v>251</v>
      </c>
      <c r="C330" s="208" t="s">
        <v>1056</v>
      </c>
      <c r="D330" s="209" t="s">
        <v>1057</v>
      </c>
      <c r="E330" s="199">
        <v>5500</v>
      </c>
      <c r="F330" s="210" t="s">
        <v>1055</v>
      </c>
    </row>
    <row r="331" spans="1:6">
      <c r="A331" s="146">
        <v>53</v>
      </c>
      <c r="B331" s="172" t="s">
        <v>251</v>
      </c>
      <c r="C331" s="208" t="s">
        <v>1058</v>
      </c>
      <c r="D331" s="209" t="s">
        <v>1059</v>
      </c>
      <c r="E331" s="199">
        <v>8500</v>
      </c>
      <c r="F331" s="210" t="s">
        <v>1055</v>
      </c>
    </row>
    <row r="332" spans="1:6" ht="24.75">
      <c r="A332" s="146">
        <v>54</v>
      </c>
      <c r="B332" s="172" t="s">
        <v>251</v>
      </c>
      <c r="C332" s="208" t="s">
        <v>1060</v>
      </c>
      <c r="D332" s="209" t="s">
        <v>1061</v>
      </c>
      <c r="E332" s="199">
        <v>357</v>
      </c>
      <c r="F332" s="210" t="s">
        <v>1046</v>
      </c>
    </row>
    <row r="333" spans="1:6">
      <c r="A333" s="146">
        <v>55</v>
      </c>
      <c r="B333" s="172" t="s">
        <v>251</v>
      </c>
      <c r="C333" s="208" t="s">
        <v>1062</v>
      </c>
      <c r="D333" s="209" t="s">
        <v>1063</v>
      </c>
      <c r="E333" s="199">
        <v>868.7</v>
      </c>
      <c r="F333" s="210" t="s">
        <v>1064</v>
      </c>
    </row>
    <row r="334" spans="1:6">
      <c r="A334" s="146">
        <v>56</v>
      </c>
      <c r="B334" s="172" t="s">
        <v>251</v>
      </c>
      <c r="C334" s="208" t="s">
        <v>1065</v>
      </c>
      <c r="D334" s="209" t="s">
        <v>1066</v>
      </c>
      <c r="E334" s="199">
        <v>5236</v>
      </c>
      <c r="F334" s="210" t="s">
        <v>1067</v>
      </c>
    </row>
    <row r="335" spans="1:6">
      <c r="A335" s="146">
        <v>57</v>
      </c>
      <c r="B335" s="172" t="s">
        <v>251</v>
      </c>
      <c r="C335" s="208" t="s">
        <v>1068</v>
      </c>
      <c r="D335" s="209" t="s">
        <v>1069</v>
      </c>
      <c r="E335" s="199">
        <v>3058.3</v>
      </c>
      <c r="F335" s="210" t="s">
        <v>962</v>
      </c>
    </row>
    <row r="336" spans="1:6">
      <c r="A336" s="146">
        <v>58</v>
      </c>
      <c r="B336" s="172" t="s">
        <v>251</v>
      </c>
      <c r="C336" s="208" t="s">
        <v>1070</v>
      </c>
      <c r="D336" s="209" t="s">
        <v>961</v>
      </c>
      <c r="E336" s="199">
        <v>3212</v>
      </c>
      <c r="F336" s="210" t="s">
        <v>962</v>
      </c>
    </row>
    <row r="337" spans="1:6" ht="24.75">
      <c r="A337" s="146">
        <v>59</v>
      </c>
      <c r="B337" s="172" t="s">
        <v>251</v>
      </c>
      <c r="C337" s="208" t="s">
        <v>1071</v>
      </c>
      <c r="D337" s="209" t="s">
        <v>1072</v>
      </c>
      <c r="E337" s="199">
        <v>1428</v>
      </c>
      <c r="F337" s="210" t="s">
        <v>1073</v>
      </c>
    </row>
    <row r="338" spans="1:6" ht="24.75">
      <c r="A338" s="146">
        <v>60</v>
      </c>
      <c r="B338" s="172" t="s">
        <v>251</v>
      </c>
      <c r="C338" s="208" t="s">
        <v>1074</v>
      </c>
      <c r="D338" s="209" t="s">
        <v>1075</v>
      </c>
      <c r="E338" s="199">
        <v>2380</v>
      </c>
      <c r="F338" s="210" t="s">
        <v>1076</v>
      </c>
    </row>
    <row r="339" spans="1:6">
      <c r="A339" s="146">
        <v>61</v>
      </c>
      <c r="B339" s="172" t="s">
        <v>251</v>
      </c>
      <c r="C339" s="208" t="s">
        <v>1077</v>
      </c>
      <c r="D339" s="209" t="s">
        <v>1078</v>
      </c>
      <c r="E339" s="199">
        <v>768.03</v>
      </c>
      <c r="F339" s="210" t="s">
        <v>1079</v>
      </c>
    </row>
    <row r="340" spans="1:6" ht="38.25">
      <c r="A340" s="146"/>
      <c r="B340" s="147" t="s">
        <v>57</v>
      </c>
      <c r="C340" s="148" t="s">
        <v>423</v>
      </c>
      <c r="D340" s="148" t="s">
        <v>424</v>
      </c>
      <c r="E340" s="149" t="s">
        <v>143</v>
      </c>
      <c r="F340" s="183" t="s">
        <v>118</v>
      </c>
    </row>
    <row r="341" spans="1:6">
      <c r="A341" s="146">
        <v>62</v>
      </c>
      <c r="B341" s="172" t="s">
        <v>251</v>
      </c>
      <c r="C341" s="208" t="s">
        <v>1080</v>
      </c>
      <c r="D341" s="209" t="s">
        <v>1081</v>
      </c>
      <c r="E341" s="199">
        <v>1547</v>
      </c>
      <c r="F341" s="210" t="s">
        <v>1082</v>
      </c>
    </row>
    <row r="342" spans="1:6">
      <c r="A342" s="146">
        <v>63</v>
      </c>
      <c r="B342" s="172" t="s">
        <v>251</v>
      </c>
      <c r="C342" s="208" t="s">
        <v>1083</v>
      </c>
      <c r="D342" s="209" t="s">
        <v>961</v>
      </c>
      <c r="E342" s="199">
        <v>872</v>
      </c>
      <c r="F342" s="210" t="s">
        <v>962</v>
      </c>
    </row>
    <row r="343" spans="1:6" ht="24.75">
      <c r="A343" s="146">
        <v>64</v>
      </c>
      <c r="B343" s="172" t="s">
        <v>251</v>
      </c>
      <c r="C343" s="208" t="s">
        <v>1084</v>
      </c>
      <c r="D343" s="209" t="s">
        <v>1085</v>
      </c>
      <c r="E343" s="199">
        <v>1122</v>
      </c>
      <c r="F343" s="210" t="s">
        <v>1086</v>
      </c>
    </row>
    <row r="344" spans="1:6" ht="24.75">
      <c r="A344" s="146">
        <v>65</v>
      </c>
      <c r="B344" s="172" t="s">
        <v>251</v>
      </c>
      <c r="C344" s="208" t="s">
        <v>1087</v>
      </c>
      <c r="D344" s="209" t="s">
        <v>1088</v>
      </c>
      <c r="E344" s="199">
        <v>3113</v>
      </c>
      <c r="F344" s="210" t="s">
        <v>1089</v>
      </c>
    </row>
    <row r="345" spans="1:6">
      <c r="A345" s="146">
        <v>66</v>
      </c>
      <c r="B345" s="172" t="s">
        <v>251</v>
      </c>
      <c r="C345" s="208" t="s">
        <v>1090</v>
      </c>
      <c r="D345" s="209" t="s">
        <v>1091</v>
      </c>
      <c r="E345" s="199">
        <v>2082.5</v>
      </c>
      <c r="F345" s="210" t="s">
        <v>962</v>
      </c>
    </row>
    <row r="346" spans="1:6" ht="24.75">
      <c r="A346" s="146">
        <v>67</v>
      </c>
      <c r="B346" s="172" t="s">
        <v>251</v>
      </c>
      <c r="C346" s="208" t="s">
        <v>1092</v>
      </c>
      <c r="D346" s="209" t="s">
        <v>1093</v>
      </c>
      <c r="E346" s="199">
        <v>1190</v>
      </c>
      <c r="F346" s="210" t="s">
        <v>1094</v>
      </c>
    </row>
    <row r="347" spans="1:6" ht="24.75">
      <c r="A347" s="146">
        <v>68</v>
      </c>
      <c r="B347" s="172" t="s">
        <v>251</v>
      </c>
      <c r="C347" s="208" t="s">
        <v>1095</v>
      </c>
      <c r="D347" s="209" t="s">
        <v>1096</v>
      </c>
      <c r="E347" s="199">
        <v>1332.8</v>
      </c>
      <c r="F347" s="210" t="s">
        <v>1097</v>
      </c>
    </row>
    <row r="348" spans="1:6">
      <c r="A348" s="146">
        <v>69</v>
      </c>
      <c r="B348" s="172" t="s">
        <v>251</v>
      </c>
      <c r="C348" s="208" t="s">
        <v>1098</v>
      </c>
      <c r="D348" s="209" t="s">
        <v>1099</v>
      </c>
      <c r="E348" s="199">
        <v>1419.67</v>
      </c>
      <c r="F348" s="210" t="s">
        <v>962</v>
      </c>
    </row>
    <row r="349" spans="1:6">
      <c r="A349" s="146">
        <v>70</v>
      </c>
      <c r="B349" s="172" t="s">
        <v>251</v>
      </c>
      <c r="C349" s="208" t="s">
        <v>1100</v>
      </c>
      <c r="D349" s="209" t="s">
        <v>1099</v>
      </c>
      <c r="E349" s="199">
        <v>136.32640000000001</v>
      </c>
      <c r="F349" s="210" t="s">
        <v>962</v>
      </c>
    </row>
    <row r="350" spans="1:6" ht="24.75">
      <c r="A350" s="146">
        <v>71</v>
      </c>
      <c r="B350" s="172" t="s">
        <v>251</v>
      </c>
      <c r="C350" s="208" t="s">
        <v>1101</v>
      </c>
      <c r="D350" s="209" t="s">
        <v>1014</v>
      </c>
      <c r="E350" s="199">
        <v>371.28</v>
      </c>
      <c r="F350" s="210" t="s">
        <v>1102</v>
      </c>
    </row>
    <row r="351" spans="1:6" ht="24.75">
      <c r="A351" s="146">
        <v>72</v>
      </c>
      <c r="B351" s="172" t="s">
        <v>251</v>
      </c>
      <c r="C351" s="208" t="s">
        <v>1103</v>
      </c>
      <c r="D351" s="209" t="s">
        <v>1014</v>
      </c>
      <c r="E351" s="199">
        <v>678.3</v>
      </c>
      <c r="F351" s="210" t="s">
        <v>1104</v>
      </c>
    </row>
    <row r="352" spans="1:6" ht="24.75">
      <c r="A352" s="146">
        <v>73</v>
      </c>
      <c r="B352" s="172" t="s">
        <v>251</v>
      </c>
      <c r="C352" s="208" t="s">
        <v>1105</v>
      </c>
      <c r="D352" s="209" t="s">
        <v>1014</v>
      </c>
      <c r="E352" s="199">
        <v>329.63</v>
      </c>
      <c r="F352" s="210" t="s">
        <v>1102</v>
      </c>
    </row>
    <row r="353" spans="1:6" ht="24.75">
      <c r="A353" s="146">
        <v>74</v>
      </c>
      <c r="B353" s="172" t="s">
        <v>251</v>
      </c>
      <c r="C353" s="208" t="s">
        <v>1106</v>
      </c>
      <c r="D353" s="209" t="s">
        <v>1014</v>
      </c>
      <c r="E353" s="199">
        <v>493.85</v>
      </c>
      <c r="F353" s="210" t="s">
        <v>1107</v>
      </c>
    </row>
    <row r="354" spans="1:6">
      <c r="A354" s="146">
        <v>75</v>
      </c>
      <c r="B354" s="172" t="s">
        <v>251</v>
      </c>
      <c r="C354" s="208" t="s">
        <v>1108</v>
      </c>
      <c r="D354" s="209" t="s">
        <v>1109</v>
      </c>
      <c r="E354" s="199">
        <v>285.60000000000002</v>
      </c>
      <c r="F354" s="210" t="s">
        <v>1110</v>
      </c>
    </row>
    <row r="355" spans="1:6" ht="24.75">
      <c r="A355" s="146">
        <v>76</v>
      </c>
      <c r="B355" s="172" t="s">
        <v>251</v>
      </c>
      <c r="C355" s="208" t="s">
        <v>1111</v>
      </c>
      <c r="D355" s="209" t="s">
        <v>1112</v>
      </c>
      <c r="E355" s="199">
        <v>238</v>
      </c>
      <c r="F355" s="210" t="s">
        <v>1113</v>
      </c>
    </row>
    <row r="356" spans="1:6" ht="24.75">
      <c r="A356" s="146">
        <v>77</v>
      </c>
      <c r="B356" s="172" t="s">
        <v>251</v>
      </c>
      <c r="C356" s="208" t="s">
        <v>1114</v>
      </c>
      <c r="D356" s="209" t="s">
        <v>1115</v>
      </c>
      <c r="E356" s="199">
        <v>370.09</v>
      </c>
      <c r="F356" s="210" t="s">
        <v>1116</v>
      </c>
    </row>
    <row r="357" spans="1:6">
      <c r="A357" s="146">
        <v>78</v>
      </c>
      <c r="B357" s="172" t="s">
        <v>251</v>
      </c>
      <c r="C357" s="208" t="s">
        <v>1117</v>
      </c>
      <c r="D357" s="209" t="s">
        <v>1118</v>
      </c>
      <c r="E357" s="199">
        <v>226.1</v>
      </c>
      <c r="F357" s="210" t="s">
        <v>1119</v>
      </c>
    </row>
    <row r="358" spans="1:6" ht="24.75">
      <c r="A358" s="146">
        <v>79</v>
      </c>
      <c r="B358" s="172" t="s">
        <v>251</v>
      </c>
      <c r="C358" s="208" t="s">
        <v>1120</v>
      </c>
      <c r="D358" s="209" t="s">
        <v>1121</v>
      </c>
      <c r="E358" s="199">
        <v>619</v>
      </c>
      <c r="F358" s="210" t="s">
        <v>1122</v>
      </c>
    </row>
    <row r="359" spans="1:6" ht="24.75">
      <c r="A359" s="146">
        <v>80</v>
      </c>
      <c r="B359" s="172" t="s">
        <v>251</v>
      </c>
      <c r="C359" s="208" t="s">
        <v>1123</v>
      </c>
      <c r="D359" s="209" t="s">
        <v>1124</v>
      </c>
      <c r="E359" s="199">
        <v>4380</v>
      </c>
      <c r="F359" s="210" t="s">
        <v>1125</v>
      </c>
    </row>
    <row r="360" spans="1:6">
      <c r="A360" s="146">
        <v>81</v>
      </c>
      <c r="B360" s="172" t="s">
        <v>251</v>
      </c>
      <c r="C360" s="208" t="s">
        <v>1126</v>
      </c>
      <c r="D360" s="213" t="s">
        <v>1127</v>
      </c>
      <c r="E360" s="199">
        <v>2380</v>
      </c>
      <c r="F360" s="210" t="s">
        <v>1128</v>
      </c>
    </row>
    <row r="361" spans="1:6">
      <c r="A361" s="146">
        <v>82</v>
      </c>
      <c r="B361" s="172" t="s">
        <v>251</v>
      </c>
      <c r="C361" s="208" t="s">
        <v>1129</v>
      </c>
      <c r="D361" s="209" t="s">
        <v>1130</v>
      </c>
      <c r="E361" s="199">
        <v>1181.432</v>
      </c>
      <c r="F361" s="210" t="s">
        <v>1064</v>
      </c>
    </row>
    <row r="362" spans="1:6" ht="24.75">
      <c r="A362" s="146">
        <v>83</v>
      </c>
      <c r="B362" s="172" t="s">
        <v>251</v>
      </c>
      <c r="C362" s="208" t="s">
        <v>1131</v>
      </c>
      <c r="D362" s="209" t="s">
        <v>1132</v>
      </c>
      <c r="E362" s="199">
        <v>168.98</v>
      </c>
      <c r="F362" s="210" t="s">
        <v>1133</v>
      </c>
    </row>
    <row r="363" spans="1:6">
      <c r="A363" s="146">
        <v>84</v>
      </c>
      <c r="B363" s="172" t="s">
        <v>251</v>
      </c>
      <c r="C363" s="208" t="s">
        <v>1134</v>
      </c>
      <c r="D363" s="209" t="s">
        <v>1135</v>
      </c>
      <c r="E363" s="199">
        <v>285.60000000000002</v>
      </c>
      <c r="F363" s="210" t="s">
        <v>1136</v>
      </c>
    </row>
    <row r="364" spans="1:6" ht="24.75">
      <c r="A364" s="146">
        <v>85</v>
      </c>
      <c r="B364" s="172" t="s">
        <v>251</v>
      </c>
      <c r="C364" s="208" t="s">
        <v>1137</v>
      </c>
      <c r="D364" s="209" t="s">
        <v>1138</v>
      </c>
      <c r="E364" s="199">
        <v>6515.25</v>
      </c>
      <c r="F364" s="210" t="s">
        <v>1097</v>
      </c>
    </row>
    <row r="365" spans="1:6" ht="38.25">
      <c r="A365" s="146"/>
      <c r="B365" s="147" t="s">
        <v>57</v>
      </c>
      <c r="C365" s="148" t="s">
        <v>423</v>
      </c>
      <c r="D365" s="148" t="s">
        <v>424</v>
      </c>
      <c r="E365" s="149" t="s">
        <v>143</v>
      </c>
      <c r="F365" s="183" t="s">
        <v>118</v>
      </c>
    </row>
    <row r="366" spans="1:6" ht="24.75">
      <c r="A366" s="146">
        <v>86</v>
      </c>
      <c r="B366" s="172" t="s">
        <v>251</v>
      </c>
      <c r="C366" s="211" t="s">
        <v>1139</v>
      </c>
      <c r="D366" s="213" t="s">
        <v>1140</v>
      </c>
      <c r="E366" s="199">
        <v>967.95</v>
      </c>
      <c r="F366" s="207" t="s">
        <v>1141</v>
      </c>
    </row>
    <row r="367" spans="1:6">
      <c r="A367" s="146">
        <v>87</v>
      </c>
      <c r="B367" s="172" t="s">
        <v>251</v>
      </c>
      <c r="C367" s="211" t="s">
        <v>1142</v>
      </c>
      <c r="D367" s="209" t="s">
        <v>1143</v>
      </c>
      <c r="E367" s="199">
        <v>1665</v>
      </c>
      <c r="F367" s="210" t="s">
        <v>962</v>
      </c>
    </row>
    <row r="368" spans="1:6" ht="36.75">
      <c r="A368" s="146">
        <v>88</v>
      </c>
      <c r="B368" s="172" t="s">
        <v>251</v>
      </c>
      <c r="C368" s="205" t="s">
        <v>1144</v>
      </c>
      <c r="D368" s="209" t="s">
        <v>1145</v>
      </c>
      <c r="E368" s="199">
        <v>357</v>
      </c>
      <c r="F368" s="210" t="s">
        <v>1146</v>
      </c>
    </row>
    <row r="369" spans="1:6">
      <c r="A369" s="146">
        <v>89</v>
      </c>
      <c r="B369" s="172" t="s">
        <v>251</v>
      </c>
      <c r="C369" s="208" t="s">
        <v>1147</v>
      </c>
      <c r="D369" s="209" t="s">
        <v>1148</v>
      </c>
      <c r="E369" s="199">
        <v>3064</v>
      </c>
      <c r="F369" s="210" t="s">
        <v>962</v>
      </c>
    </row>
    <row r="370" spans="1:6" ht="24.75">
      <c r="A370" s="146">
        <v>90</v>
      </c>
      <c r="B370" s="172" t="s">
        <v>251</v>
      </c>
      <c r="C370" s="211" t="s">
        <v>1149</v>
      </c>
      <c r="D370" s="213" t="s">
        <v>949</v>
      </c>
      <c r="E370" s="199">
        <v>2856</v>
      </c>
      <c r="F370" s="207" t="s">
        <v>1150</v>
      </c>
    </row>
    <row r="371" spans="1:6">
      <c r="A371" s="146">
        <v>91</v>
      </c>
      <c r="B371" s="172" t="s">
        <v>251</v>
      </c>
      <c r="C371" s="208" t="s">
        <v>1151</v>
      </c>
      <c r="D371" s="209" t="s">
        <v>1152</v>
      </c>
      <c r="E371" s="199">
        <v>1273</v>
      </c>
      <c r="F371" s="210" t="s">
        <v>962</v>
      </c>
    </row>
    <row r="372" spans="1:6">
      <c r="A372" s="146">
        <v>92</v>
      </c>
      <c r="B372" s="172" t="s">
        <v>251</v>
      </c>
      <c r="C372" s="208" t="s">
        <v>1153</v>
      </c>
      <c r="D372" s="209" t="s">
        <v>1154</v>
      </c>
      <c r="E372" s="199">
        <v>966</v>
      </c>
      <c r="F372" s="210" t="s">
        <v>962</v>
      </c>
    </row>
    <row r="373" spans="1:6">
      <c r="A373" s="146">
        <v>93</v>
      </c>
      <c r="B373" s="172" t="s">
        <v>251</v>
      </c>
      <c r="C373" s="208" t="s">
        <v>1155</v>
      </c>
      <c r="D373" s="209" t="s">
        <v>1156</v>
      </c>
      <c r="E373" s="199">
        <v>900</v>
      </c>
      <c r="F373" s="210" t="s">
        <v>962</v>
      </c>
    </row>
    <row r="374" spans="1:6">
      <c r="A374" s="146">
        <v>94</v>
      </c>
      <c r="B374" s="172" t="s">
        <v>251</v>
      </c>
      <c r="C374" s="208" t="s">
        <v>1157</v>
      </c>
      <c r="D374" s="209" t="s">
        <v>1158</v>
      </c>
      <c r="E374" s="199">
        <v>833</v>
      </c>
      <c r="F374" s="210" t="s">
        <v>962</v>
      </c>
    </row>
    <row r="375" spans="1:6">
      <c r="A375" s="146">
        <v>95</v>
      </c>
      <c r="B375" s="172" t="s">
        <v>251</v>
      </c>
      <c r="C375" s="208" t="s">
        <v>1159</v>
      </c>
      <c r="D375" s="209" t="s">
        <v>1160</v>
      </c>
      <c r="E375" s="199">
        <v>1884</v>
      </c>
      <c r="F375" s="210" t="s">
        <v>962</v>
      </c>
    </row>
    <row r="376" spans="1:6">
      <c r="A376" s="146">
        <v>96</v>
      </c>
      <c r="B376" s="172" t="s">
        <v>251</v>
      </c>
      <c r="C376" s="208" t="s">
        <v>1161</v>
      </c>
      <c r="D376" s="209" t="s">
        <v>1162</v>
      </c>
      <c r="E376" s="199">
        <v>1178</v>
      </c>
      <c r="F376" s="210" t="s">
        <v>962</v>
      </c>
    </row>
    <row r="377" spans="1:6">
      <c r="A377" s="146">
        <v>97</v>
      </c>
      <c r="B377" s="172" t="s">
        <v>251</v>
      </c>
      <c r="C377" s="208" t="s">
        <v>1163</v>
      </c>
      <c r="D377" s="209" t="s">
        <v>1164</v>
      </c>
      <c r="E377" s="199">
        <v>163</v>
      </c>
      <c r="F377" s="210" t="s">
        <v>962</v>
      </c>
    </row>
    <row r="378" spans="1:6">
      <c r="A378" s="146">
        <v>98</v>
      </c>
      <c r="B378" s="172" t="s">
        <v>251</v>
      </c>
      <c r="C378" s="208" t="s">
        <v>1165</v>
      </c>
      <c r="D378" s="209" t="s">
        <v>1166</v>
      </c>
      <c r="E378" s="199">
        <v>1461</v>
      </c>
      <c r="F378" s="210" t="s">
        <v>962</v>
      </c>
    </row>
    <row r="379" spans="1:6">
      <c r="A379" s="146">
        <v>99</v>
      </c>
      <c r="B379" s="172" t="s">
        <v>251</v>
      </c>
      <c r="C379" s="208" t="s">
        <v>1167</v>
      </c>
      <c r="D379" s="209" t="s">
        <v>1164</v>
      </c>
      <c r="E379" s="199">
        <v>528</v>
      </c>
      <c r="F379" s="210" t="s">
        <v>962</v>
      </c>
    </row>
    <row r="380" spans="1:6">
      <c r="A380" s="146">
        <v>100</v>
      </c>
      <c r="B380" s="172" t="s">
        <v>251</v>
      </c>
      <c r="C380" s="208" t="s">
        <v>1168</v>
      </c>
      <c r="D380" s="209" t="s">
        <v>1169</v>
      </c>
      <c r="E380" s="199">
        <v>728</v>
      </c>
      <c r="F380" s="210" t="s">
        <v>962</v>
      </c>
    </row>
    <row r="381" spans="1:6">
      <c r="A381" s="146">
        <v>101</v>
      </c>
      <c r="B381" s="172" t="s">
        <v>251</v>
      </c>
      <c r="C381" s="208" t="s">
        <v>1170</v>
      </c>
      <c r="D381" s="209" t="s">
        <v>1171</v>
      </c>
      <c r="E381" s="199">
        <v>1470</v>
      </c>
      <c r="F381" s="210" t="s">
        <v>962</v>
      </c>
    </row>
    <row r="382" spans="1:6">
      <c r="A382" s="146">
        <v>102</v>
      </c>
      <c r="B382" s="172" t="s">
        <v>251</v>
      </c>
      <c r="C382" s="208" t="s">
        <v>1172</v>
      </c>
      <c r="D382" s="209" t="s">
        <v>1164</v>
      </c>
      <c r="E382" s="199">
        <v>1397</v>
      </c>
      <c r="F382" s="210" t="s">
        <v>962</v>
      </c>
    </row>
    <row r="383" spans="1:6">
      <c r="A383" s="146">
        <v>103</v>
      </c>
      <c r="B383" s="172" t="s">
        <v>251</v>
      </c>
      <c r="C383" s="211" t="s">
        <v>1173</v>
      </c>
      <c r="D383" s="209" t="s">
        <v>1174</v>
      </c>
      <c r="E383" s="199">
        <v>381</v>
      </c>
      <c r="F383" s="210" t="s">
        <v>1175</v>
      </c>
    </row>
    <row r="384" spans="1:6" ht="24.75">
      <c r="A384" s="146">
        <v>104</v>
      </c>
      <c r="B384" s="172" t="s">
        <v>251</v>
      </c>
      <c r="C384" s="197" t="s">
        <v>1176</v>
      </c>
      <c r="D384" s="206" t="s">
        <v>1177</v>
      </c>
      <c r="E384" s="199">
        <v>39832.699999999997</v>
      </c>
      <c r="F384" s="207" t="s">
        <v>1178</v>
      </c>
    </row>
    <row r="385" spans="1:6" ht="24.75">
      <c r="A385" s="146">
        <v>105</v>
      </c>
      <c r="B385" s="172" t="s">
        <v>251</v>
      </c>
      <c r="C385" s="214" t="s">
        <v>1176</v>
      </c>
      <c r="D385" s="206" t="s">
        <v>1179</v>
      </c>
      <c r="E385" s="199">
        <v>199.16</v>
      </c>
      <c r="F385" s="207" t="s">
        <v>1178</v>
      </c>
    </row>
    <row r="386" spans="1:6" ht="24.75">
      <c r="A386" s="146">
        <v>106</v>
      </c>
      <c r="B386" s="172" t="s">
        <v>251</v>
      </c>
      <c r="C386" s="214" t="s">
        <v>1176</v>
      </c>
      <c r="D386" s="206" t="s">
        <v>1180</v>
      </c>
      <c r="E386" s="199">
        <v>4746.7299999999996</v>
      </c>
      <c r="F386" s="207" t="s">
        <v>1178</v>
      </c>
    </row>
    <row r="387" spans="1:6" ht="45">
      <c r="A387" s="146">
        <v>107</v>
      </c>
      <c r="B387" s="172" t="s">
        <v>251</v>
      </c>
      <c r="C387" s="214" t="s">
        <v>1181</v>
      </c>
      <c r="D387" s="206" t="s">
        <v>1182</v>
      </c>
      <c r="E387" s="199">
        <v>4016.46</v>
      </c>
      <c r="F387" s="206" t="s">
        <v>1178</v>
      </c>
    </row>
    <row r="388" spans="1:6" ht="22.5">
      <c r="A388" s="146">
        <v>108</v>
      </c>
      <c r="B388" s="172" t="s">
        <v>251</v>
      </c>
      <c r="C388" s="214" t="s">
        <v>1183</v>
      </c>
      <c r="D388" s="206" t="s">
        <v>1184</v>
      </c>
      <c r="E388" s="199">
        <v>5000</v>
      </c>
      <c r="F388" s="206" t="s">
        <v>1185</v>
      </c>
    </row>
    <row r="389" spans="1:6" ht="22.5">
      <c r="A389" s="146">
        <v>109</v>
      </c>
      <c r="B389" s="172" t="s">
        <v>251</v>
      </c>
      <c r="C389" s="214" t="s">
        <v>1186</v>
      </c>
      <c r="D389" s="206" t="s">
        <v>1187</v>
      </c>
      <c r="E389" s="199">
        <v>28800</v>
      </c>
      <c r="F389" s="206" t="s">
        <v>1188</v>
      </c>
    </row>
    <row r="390" spans="1:6" ht="22.5">
      <c r="A390" s="146">
        <v>110</v>
      </c>
      <c r="B390" s="172" t="s">
        <v>251</v>
      </c>
      <c r="C390" s="214" t="s">
        <v>1186</v>
      </c>
      <c r="D390" s="206" t="s">
        <v>1189</v>
      </c>
      <c r="E390" s="199">
        <v>14400</v>
      </c>
      <c r="F390" s="206" t="s">
        <v>1188</v>
      </c>
    </row>
    <row r="391" spans="1:6" ht="38.25">
      <c r="A391" s="146"/>
      <c r="B391" s="147" t="s">
        <v>57</v>
      </c>
      <c r="C391" s="148" t="s">
        <v>423</v>
      </c>
      <c r="D391" s="148" t="s">
        <v>424</v>
      </c>
      <c r="E391" s="149" t="s">
        <v>143</v>
      </c>
      <c r="F391" s="183" t="s">
        <v>118</v>
      </c>
    </row>
    <row r="392" spans="1:6" ht="22.5">
      <c r="A392" s="146">
        <v>111</v>
      </c>
      <c r="B392" s="172" t="s">
        <v>251</v>
      </c>
      <c r="C392" s="214" t="s">
        <v>1186</v>
      </c>
      <c r="D392" s="206" t="s">
        <v>1190</v>
      </c>
      <c r="E392" s="199">
        <v>14380</v>
      </c>
      <c r="F392" s="206" t="s">
        <v>1188</v>
      </c>
    </row>
    <row r="393" spans="1:6" ht="22.5">
      <c r="A393" s="146">
        <v>112</v>
      </c>
      <c r="B393" s="172" t="s">
        <v>251</v>
      </c>
      <c r="C393" s="214" t="s">
        <v>1186</v>
      </c>
      <c r="D393" s="206" t="s">
        <v>1191</v>
      </c>
      <c r="E393" s="199">
        <v>3450</v>
      </c>
      <c r="F393" s="206" t="s">
        <v>1188</v>
      </c>
    </row>
    <row r="394" spans="1:6" ht="36">
      <c r="A394" s="146">
        <v>113</v>
      </c>
      <c r="B394" s="172" t="s">
        <v>251</v>
      </c>
      <c r="C394" s="215" t="s">
        <v>1192</v>
      </c>
      <c r="D394" s="206" t="s">
        <v>1193</v>
      </c>
      <c r="E394" s="199">
        <v>162900</v>
      </c>
      <c r="F394" s="206" t="s">
        <v>1178</v>
      </c>
    </row>
    <row r="395" spans="1:6" ht="36">
      <c r="A395" s="146">
        <v>114</v>
      </c>
      <c r="B395" s="172" t="s">
        <v>251</v>
      </c>
      <c r="C395" s="215" t="s">
        <v>1194</v>
      </c>
      <c r="D395" s="206" t="s">
        <v>1195</v>
      </c>
      <c r="E395" s="199">
        <v>42200</v>
      </c>
      <c r="F395" s="206" t="s">
        <v>1178</v>
      </c>
    </row>
    <row r="396" spans="1:6">
      <c r="A396" s="146">
        <v>115</v>
      </c>
      <c r="B396" s="196" t="s">
        <v>251</v>
      </c>
      <c r="C396" s="205" t="s">
        <v>1196</v>
      </c>
      <c r="D396" s="206" t="s">
        <v>961</v>
      </c>
      <c r="E396" s="199">
        <v>397.46</v>
      </c>
      <c r="F396" s="206" t="s">
        <v>962</v>
      </c>
    </row>
    <row r="397" spans="1:6" ht="24.75">
      <c r="A397" s="146">
        <v>116</v>
      </c>
      <c r="B397" s="172" t="s">
        <v>251</v>
      </c>
      <c r="C397" s="209" t="s">
        <v>1093</v>
      </c>
      <c r="D397" s="213"/>
      <c r="E397" s="216">
        <v>1190</v>
      </c>
      <c r="F397" s="207" t="s">
        <v>1197</v>
      </c>
    </row>
    <row r="398" spans="1:6">
      <c r="A398" s="146">
        <v>117</v>
      </c>
      <c r="B398" s="172" t="s">
        <v>251</v>
      </c>
      <c r="C398" s="209" t="s">
        <v>1198</v>
      </c>
      <c r="D398" s="209"/>
      <c r="E398" s="217">
        <v>1547</v>
      </c>
      <c r="F398" s="210" t="s">
        <v>1199</v>
      </c>
    </row>
    <row r="399" spans="1:6" ht="24.75">
      <c r="A399" s="146">
        <v>118</v>
      </c>
      <c r="B399" s="172" t="s">
        <v>251</v>
      </c>
      <c r="C399" s="209" t="s">
        <v>1200</v>
      </c>
      <c r="D399" s="213"/>
      <c r="E399" s="216">
        <v>5860</v>
      </c>
      <c r="F399" s="210" t="s">
        <v>1201</v>
      </c>
    </row>
    <row r="400" spans="1:6">
      <c r="A400" s="146">
        <v>119</v>
      </c>
      <c r="B400" s="172" t="s">
        <v>251</v>
      </c>
      <c r="C400" s="209" t="s">
        <v>1054</v>
      </c>
      <c r="D400" s="213"/>
      <c r="E400" s="216">
        <v>22500</v>
      </c>
      <c r="F400" s="207" t="s">
        <v>1202</v>
      </c>
    </row>
    <row r="401" spans="1:6" ht="36.75">
      <c r="A401" s="146">
        <v>120</v>
      </c>
      <c r="B401" s="172" t="s">
        <v>251</v>
      </c>
      <c r="C401" s="209" t="s">
        <v>1203</v>
      </c>
      <c r="D401" s="213"/>
      <c r="E401" s="216">
        <v>15200</v>
      </c>
      <c r="F401" s="210" t="s">
        <v>1204</v>
      </c>
    </row>
    <row r="402" spans="1:6" ht="24.75">
      <c r="A402" s="146">
        <v>121</v>
      </c>
      <c r="B402" s="172" t="s">
        <v>251</v>
      </c>
      <c r="C402" s="209" t="s">
        <v>1205</v>
      </c>
      <c r="D402" s="213"/>
      <c r="E402" s="216">
        <v>20499.72</v>
      </c>
      <c r="F402" s="207" t="s">
        <v>1206</v>
      </c>
    </row>
    <row r="403" spans="1:6" ht="24.75">
      <c r="A403" s="146">
        <v>122</v>
      </c>
      <c r="B403" s="172" t="s">
        <v>251</v>
      </c>
      <c r="C403" s="209" t="s">
        <v>982</v>
      </c>
      <c r="D403" s="213"/>
      <c r="E403" s="216">
        <v>6968.64</v>
      </c>
      <c r="F403" s="207" t="s">
        <v>1207</v>
      </c>
    </row>
    <row r="404" spans="1:6" ht="24.75">
      <c r="A404" s="146">
        <v>123</v>
      </c>
      <c r="B404" s="172" t="s">
        <v>251</v>
      </c>
      <c r="C404" s="209" t="s">
        <v>1051</v>
      </c>
      <c r="D404" s="213"/>
      <c r="E404" s="216">
        <v>803.25</v>
      </c>
      <c r="F404" s="207" t="s">
        <v>1208</v>
      </c>
    </row>
    <row r="405" spans="1:6">
      <c r="A405" s="146">
        <v>124</v>
      </c>
      <c r="B405" s="172" t="s">
        <v>251</v>
      </c>
      <c r="C405" s="209" t="s">
        <v>1209</v>
      </c>
      <c r="D405" s="213"/>
      <c r="E405" s="216">
        <v>30735</v>
      </c>
      <c r="F405" s="210" t="s">
        <v>1210</v>
      </c>
    </row>
    <row r="406" spans="1:6">
      <c r="A406" s="146">
        <v>125</v>
      </c>
      <c r="B406" s="172" t="s">
        <v>251</v>
      </c>
      <c r="C406" s="209" t="s">
        <v>1081</v>
      </c>
      <c r="D406" s="213"/>
      <c r="E406" s="216">
        <v>1547</v>
      </c>
      <c r="F406" s="210" t="s">
        <v>1211</v>
      </c>
    </row>
    <row r="407" spans="1:6">
      <c r="A407" s="146">
        <v>126</v>
      </c>
      <c r="B407" s="172" t="s">
        <v>251</v>
      </c>
      <c r="C407" s="209" t="s">
        <v>1212</v>
      </c>
      <c r="D407" s="213"/>
      <c r="E407" s="216">
        <v>12614</v>
      </c>
      <c r="F407" s="210" t="s">
        <v>1213</v>
      </c>
    </row>
    <row r="408" spans="1:6">
      <c r="A408" s="146">
        <v>127</v>
      </c>
      <c r="B408" s="172" t="s">
        <v>251</v>
      </c>
      <c r="C408" s="209" t="s">
        <v>997</v>
      </c>
      <c r="D408" s="213"/>
      <c r="E408" s="216">
        <v>1190</v>
      </c>
      <c r="F408" s="210" t="s">
        <v>1214</v>
      </c>
    </row>
    <row r="409" spans="1:6">
      <c r="A409" s="146">
        <v>128</v>
      </c>
      <c r="B409" s="172" t="s">
        <v>251</v>
      </c>
      <c r="C409" s="209" t="s">
        <v>1215</v>
      </c>
      <c r="D409" s="213"/>
      <c r="E409" s="216">
        <v>892.5</v>
      </c>
      <c r="F409" s="210" t="s">
        <v>986</v>
      </c>
    </row>
    <row r="410" spans="1:6">
      <c r="A410" s="146">
        <v>129</v>
      </c>
      <c r="B410" s="172" t="s">
        <v>251</v>
      </c>
      <c r="C410" s="209" t="s">
        <v>991</v>
      </c>
      <c r="D410" s="213"/>
      <c r="E410" s="216">
        <v>357</v>
      </c>
      <c r="F410" s="210" t="s">
        <v>1216</v>
      </c>
    </row>
    <row r="411" spans="1:6">
      <c r="A411" s="146">
        <v>130</v>
      </c>
      <c r="B411" s="172" t="s">
        <v>251</v>
      </c>
      <c r="C411" s="209" t="s">
        <v>958</v>
      </c>
      <c r="D411" s="213"/>
      <c r="E411" s="216">
        <v>1130</v>
      </c>
      <c r="F411" s="207" t="s">
        <v>1217</v>
      </c>
    </row>
    <row r="412" spans="1:6">
      <c r="A412" s="146">
        <v>131</v>
      </c>
      <c r="B412" s="172" t="s">
        <v>251</v>
      </c>
      <c r="C412" s="209" t="s">
        <v>1066</v>
      </c>
      <c r="D412" s="213"/>
      <c r="E412" s="216">
        <v>5236</v>
      </c>
      <c r="F412" s="210" t="s">
        <v>1218</v>
      </c>
    </row>
    <row r="413" spans="1:6" ht="24.75">
      <c r="A413" s="146">
        <v>132</v>
      </c>
      <c r="B413" s="172" t="s">
        <v>251</v>
      </c>
      <c r="C413" s="209" t="s">
        <v>1209</v>
      </c>
      <c r="D413" s="213"/>
      <c r="E413" s="216">
        <v>4165</v>
      </c>
      <c r="F413" s="210" t="s">
        <v>1219</v>
      </c>
    </row>
    <row r="414" spans="1:6" ht="24.75">
      <c r="A414" s="146">
        <v>133</v>
      </c>
      <c r="B414" s="172" t="s">
        <v>251</v>
      </c>
      <c r="C414" s="213" t="s">
        <v>1140</v>
      </c>
      <c r="D414" s="213"/>
      <c r="E414" s="216">
        <v>967.95</v>
      </c>
      <c r="F414" s="210" t="s">
        <v>1220</v>
      </c>
    </row>
    <row r="415" spans="1:6" ht="38.25">
      <c r="A415" s="146"/>
      <c r="B415" s="147" t="s">
        <v>57</v>
      </c>
      <c r="C415" s="148" t="s">
        <v>423</v>
      </c>
      <c r="D415" s="148" t="s">
        <v>424</v>
      </c>
      <c r="E415" s="149" t="s">
        <v>143</v>
      </c>
      <c r="F415" s="183" t="s">
        <v>118</v>
      </c>
    </row>
    <row r="416" spans="1:6" ht="24.75">
      <c r="A416" s="146">
        <v>134</v>
      </c>
      <c r="B416" s="172" t="s">
        <v>251</v>
      </c>
      <c r="C416" s="209" t="s">
        <v>994</v>
      </c>
      <c r="D416" s="213"/>
      <c r="E416" s="216">
        <v>2258</v>
      </c>
      <c r="F416" s="212" t="s">
        <v>995</v>
      </c>
    </row>
    <row r="417" spans="1:6" ht="24.75">
      <c r="A417" s="146">
        <v>135</v>
      </c>
      <c r="B417" s="172" t="s">
        <v>251</v>
      </c>
      <c r="C417" s="209" t="s">
        <v>1221</v>
      </c>
      <c r="D417" s="213"/>
      <c r="E417" s="216">
        <v>27508.92</v>
      </c>
      <c r="F417" s="207" t="s">
        <v>1222</v>
      </c>
    </row>
    <row r="418" spans="1:6">
      <c r="A418" s="146">
        <v>136</v>
      </c>
      <c r="B418" s="172" t="s">
        <v>251</v>
      </c>
      <c r="C418" s="209" t="s">
        <v>1223</v>
      </c>
      <c r="D418" s="213"/>
      <c r="E418" s="216">
        <v>1000</v>
      </c>
      <c r="F418" s="210" t="s">
        <v>1224</v>
      </c>
    </row>
    <row r="419" spans="1:6" ht="24.75">
      <c r="A419" s="146">
        <v>137</v>
      </c>
      <c r="B419" s="172" t="s">
        <v>251</v>
      </c>
      <c r="C419" s="209" t="s">
        <v>1225</v>
      </c>
      <c r="D419" s="213"/>
      <c r="E419" s="216">
        <v>26180</v>
      </c>
      <c r="F419" s="210" t="s">
        <v>1226</v>
      </c>
    </row>
    <row r="420" spans="1:6" ht="24.75">
      <c r="A420" s="146">
        <v>138</v>
      </c>
      <c r="B420" s="172" t="s">
        <v>251</v>
      </c>
      <c r="C420" s="209" t="s">
        <v>1227</v>
      </c>
      <c r="D420" s="213"/>
      <c r="E420" s="216">
        <v>17775</v>
      </c>
      <c r="F420" s="207" t="s">
        <v>1228</v>
      </c>
    </row>
    <row r="421" spans="1:6" ht="24.75">
      <c r="A421" s="146">
        <v>139</v>
      </c>
      <c r="B421" s="172" t="s">
        <v>251</v>
      </c>
      <c r="C421" s="213" t="s">
        <v>1229</v>
      </c>
      <c r="D421" s="213"/>
      <c r="E421" s="216">
        <v>10000</v>
      </c>
      <c r="F421" s="210" t="s">
        <v>1230</v>
      </c>
    </row>
    <row r="422" spans="1:6">
      <c r="A422" s="146">
        <v>140</v>
      </c>
      <c r="B422" s="172" t="s">
        <v>251</v>
      </c>
      <c r="C422" s="213" t="s">
        <v>949</v>
      </c>
      <c r="D422" s="213"/>
      <c r="E422" s="216">
        <v>2380</v>
      </c>
      <c r="F422" s="210" t="s">
        <v>1231</v>
      </c>
    </row>
    <row r="423" spans="1:6" ht="24.75">
      <c r="A423" s="146">
        <v>141</v>
      </c>
      <c r="B423" s="172" t="s">
        <v>251</v>
      </c>
      <c r="C423" s="209" t="s">
        <v>1036</v>
      </c>
      <c r="D423" s="213"/>
      <c r="E423" s="216">
        <v>1100</v>
      </c>
      <c r="F423" s="207" t="s">
        <v>1232</v>
      </c>
    </row>
    <row r="424" spans="1:6" ht="24.75">
      <c r="A424" s="146">
        <v>142</v>
      </c>
      <c r="B424" s="172" t="s">
        <v>251</v>
      </c>
      <c r="C424" s="209" t="s">
        <v>970</v>
      </c>
      <c r="D424" s="213"/>
      <c r="E424" s="216">
        <v>1250</v>
      </c>
      <c r="F424" s="210" t="s">
        <v>971</v>
      </c>
    </row>
    <row r="425" spans="1:6">
      <c r="A425" s="146">
        <v>143</v>
      </c>
      <c r="B425" s="172" t="s">
        <v>251</v>
      </c>
      <c r="C425" s="213" t="s">
        <v>1233</v>
      </c>
      <c r="D425" s="213"/>
      <c r="E425" s="216">
        <v>3300</v>
      </c>
      <c r="F425" s="207" t="s">
        <v>1234</v>
      </c>
    </row>
    <row r="426" spans="1:6">
      <c r="A426" s="146">
        <v>144</v>
      </c>
      <c r="B426" s="172" t="s">
        <v>251</v>
      </c>
      <c r="C426" s="209" t="s">
        <v>1135</v>
      </c>
      <c r="D426" s="213"/>
      <c r="E426" s="216">
        <v>1100</v>
      </c>
      <c r="F426" s="210" t="s">
        <v>1235</v>
      </c>
    </row>
    <row r="427" spans="1:6" ht="24.75">
      <c r="A427" s="146">
        <v>145</v>
      </c>
      <c r="B427" s="172" t="s">
        <v>251</v>
      </c>
      <c r="C427" s="209" t="s">
        <v>1042</v>
      </c>
      <c r="D427" s="213"/>
      <c r="E427" s="216">
        <v>524</v>
      </c>
      <c r="F427" s="210" t="s">
        <v>1043</v>
      </c>
    </row>
    <row r="428" spans="1:6" ht="24.75">
      <c r="A428" s="146">
        <v>146</v>
      </c>
      <c r="B428" s="172" t="s">
        <v>251</v>
      </c>
      <c r="C428" s="209" t="s">
        <v>1236</v>
      </c>
      <c r="D428" s="213"/>
      <c r="E428" s="216">
        <v>49495</v>
      </c>
      <c r="F428" s="210" t="s">
        <v>1237</v>
      </c>
    </row>
    <row r="429" spans="1:6">
      <c r="A429" s="146">
        <v>147</v>
      </c>
      <c r="B429" s="172" t="s">
        <v>251</v>
      </c>
      <c r="C429" s="209" t="s">
        <v>1127</v>
      </c>
      <c r="D429" s="213"/>
      <c r="E429" s="216">
        <f>2*2380</f>
        <v>4760</v>
      </c>
      <c r="F429" s="210" t="s">
        <v>1128</v>
      </c>
    </row>
    <row r="430" spans="1:6">
      <c r="A430" s="146">
        <v>148</v>
      </c>
      <c r="B430" s="172" t="s">
        <v>251</v>
      </c>
      <c r="C430" s="209" t="s">
        <v>964</v>
      </c>
      <c r="D430" s="213"/>
      <c r="E430" s="216">
        <v>2568</v>
      </c>
      <c r="F430" s="210" t="s">
        <v>1238</v>
      </c>
    </row>
    <row r="431" spans="1:6">
      <c r="A431" s="146">
        <v>149</v>
      </c>
      <c r="B431" s="172" t="s">
        <v>251</v>
      </c>
      <c r="C431" s="213" t="s">
        <v>1239</v>
      </c>
      <c r="D431" s="213"/>
      <c r="E431" s="216">
        <v>9401</v>
      </c>
      <c r="F431" s="210" t="s">
        <v>1240</v>
      </c>
    </row>
    <row r="432" spans="1:6">
      <c r="A432" s="146">
        <v>150</v>
      </c>
      <c r="B432" s="172" t="s">
        <v>251</v>
      </c>
      <c r="C432" s="213" t="s">
        <v>1241</v>
      </c>
      <c r="D432" s="213"/>
      <c r="E432" s="216">
        <v>17041</v>
      </c>
      <c r="F432" s="210" t="s">
        <v>1242</v>
      </c>
    </row>
    <row r="433" spans="1:6" ht="24.75">
      <c r="A433" s="146">
        <v>151</v>
      </c>
      <c r="B433" s="172" t="s">
        <v>251</v>
      </c>
      <c r="C433" s="209" t="s">
        <v>1075</v>
      </c>
      <c r="D433" s="213"/>
      <c r="E433" s="216">
        <v>3808</v>
      </c>
      <c r="F433" s="210" t="s">
        <v>1073</v>
      </c>
    </row>
    <row r="434" spans="1:6">
      <c r="A434" s="146">
        <v>152</v>
      </c>
      <c r="B434" s="172" t="s">
        <v>251</v>
      </c>
      <c r="C434" s="213" t="s">
        <v>1243</v>
      </c>
      <c r="D434" s="213"/>
      <c r="E434" s="216">
        <v>900</v>
      </c>
      <c r="F434" s="210" t="s">
        <v>1244</v>
      </c>
    </row>
    <row r="435" spans="1:6">
      <c r="A435" s="146">
        <v>153</v>
      </c>
      <c r="B435" s="172" t="s">
        <v>251</v>
      </c>
      <c r="C435" s="213" t="s">
        <v>946</v>
      </c>
      <c r="D435" s="213"/>
      <c r="E435" s="216">
        <v>2380</v>
      </c>
      <c r="F435" s="210" t="s">
        <v>1245</v>
      </c>
    </row>
    <row r="436" spans="1:6" ht="24.75">
      <c r="A436" s="146">
        <v>154</v>
      </c>
      <c r="B436" s="172" t="s">
        <v>251</v>
      </c>
      <c r="C436" s="209" t="s">
        <v>1045</v>
      </c>
      <c r="D436" s="213"/>
      <c r="E436" s="216">
        <v>1286</v>
      </c>
      <c r="F436" s="210" t="s">
        <v>1246</v>
      </c>
    </row>
    <row r="437" spans="1:6" ht="15.75" customHeight="1">
      <c r="A437" s="146">
        <v>155</v>
      </c>
      <c r="B437" s="172" t="s">
        <v>251</v>
      </c>
      <c r="C437" s="209" t="s">
        <v>955</v>
      </c>
      <c r="D437" s="213"/>
      <c r="E437" s="216">
        <v>4522</v>
      </c>
      <c r="F437" s="210" t="s">
        <v>956</v>
      </c>
    </row>
    <row r="438" spans="1:6" ht="24.75" customHeight="1">
      <c r="A438" s="146">
        <v>156</v>
      </c>
      <c r="B438" s="172" t="s">
        <v>251</v>
      </c>
      <c r="C438" s="213" t="s">
        <v>1059</v>
      </c>
      <c r="D438" s="213"/>
      <c r="E438" s="216">
        <v>20230</v>
      </c>
      <c r="F438" s="207" t="s">
        <v>1247</v>
      </c>
    </row>
    <row r="439" spans="1:6" ht="24.75" customHeight="1">
      <c r="A439" s="146">
        <v>157</v>
      </c>
      <c r="B439" s="172" t="s">
        <v>251</v>
      </c>
      <c r="C439" s="209" t="s">
        <v>1248</v>
      </c>
      <c r="D439" s="213"/>
      <c r="E439" s="216">
        <v>3552</v>
      </c>
      <c r="F439" s="210" t="s">
        <v>1249</v>
      </c>
    </row>
    <row r="440" spans="1:6" ht="15.75" customHeight="1">
      <c r="A440" s="146">
        <v>158</v>
      </c>
      <c r="B440" s="172" t="s">
        <v>251</v>
      </c>
      <c r="C440" s="213" t="s">
        <v>1250</v>
      </c>
      <c r="D440" s="213"/>
      <c r="E440" s="216">
        <v>2964</v>
      </c>
      <c r="F440" s="210" t="s">
        <v>944</v>
      </c>
    </row>
    <row r="441" spans="1:6" ht="38.25">
      <c r="A441" s="146"/>
      <c r="B441" s="147" t="s">
        <v>57</v>
      </c>
      <c r="C441" s="148" t="s">
        <v>423</v>
      </c>
      <c r="D441" s="148" t="s">
        <v>424</v>
      </c>
      <c r="E441" s="149" t="s">
        <v>143</v>
      </c>
      <c r="F441" s="183" t="s">
        <v>118</v>
      </c>
    </row>
    <row r="442" spans="1:6">
      <c r="A442" s="146">
        <v>159</v>
      </c>
      <c r="B442" s="196" t="s">
        <v>252</v>
      </c>
      <c r="C442" s="205" t="s">
        <v>1251</v>
      </c>
      <c r="D442" s="206" t="s">
        <v>1252</v>
      </c>
      <c r="E442" s="199">
        <v>1190</v>
      </c>
      <c r="F442" s="206" t="s">
        <v>1253</v>
      </c>
    </row>
    <row r="443" spans="1:6">
      <c r="A443" s="146">
        <v>160</v>
      </c>
      <c r="B443" s="196" t="s">
        <v>252</v>
      </c>
      <c r="C443" s="205" t="s">
        <v>1251</v>
      </c>
      <c r="D443" s="206" t="s">
        <v>1254</v>
      </c>
      <c r="E443" s="199">
        <v>1190</v>
      </c>
      <c r="F443" s="206" t="s">
        <v>1253</v>
      </c>
    </row>
    <row r="444" spans="1:6">
      <c r="A444" s="146">
        <v>161</v>
      </c>
      <c r="B444" s="196" t="s">
        <v>252</v>
      </c>
      <c r="C444" s="205" t="s">
        <v>1251</v>
      </c>
      <c r="D444" s="206" t="s">
        <v>1255</v>
      </c>
      <c r="E444" s="199">
        <v>1190</v>
      </c>
      <c r="F444" s="206" t="s">
        <v>1256</v>
      </c>
    </row>
    <row r="445" spans="1:6">
      <c r="A445" s="146">
        <v>162</v>
      </c>
      <c r="B445" s="196" t="s">
        <v>252</v>
      </c>
      <c r="C445" s="205" t="s">
        <v>1257</v>
      </c>
      <c r="D445" s="206" t="s">
        <v>1258</v>
      </c>
      <c r="E445" s="199">
        <v>118946</v>
      </c>
      <c r="F445" s="206" t="s">
        <v>1259</v>
      </c>
    </row>
    <row r="446" spans="1:6">
      <c r="A446" s="146">
        <v>163</v>
      </c>
      <c r="B446" s="196" t="s">
        <v>252</v>
      </c>
      <c r="C446" s="205" t="s">
        <v>1251</v>
      </c>
      <c r="D446" s="206" t="s">
        <v>1260</v>
      </c>
      <c r="E446" s="199">
        <v>2380</v>
      </c>
      <c r="F446" s="206" t="s">
        <v>1261</v>
      </c>
    </row>
    <row r="447" spans="1:6">
      <c r="A447" s="146">
        <v>164</v>
      </c>
      <c r="B447" s="196" t="s">
        <v>252</v>
      </c>
      <c r="C447" s="205" t="s">
        <v>1251</v>
      </c>
      <c r="D447" s="206" t="s">
        <v>1262</v>
      </c>
      <c r="E447" s="199">
        <v>190</v>
      </c>
      <c r="F447" s="206" t="s">
        <v>1263</v>
      </c>
    </row>
    <row r="448" spans="1:6">
      <c r="A448" s="146">
        <v>165</v>
      </c>
      <c r="B448" s="196" t="s">
        <v>252</v>
      </c>
      <c r="C448" s="205" t="s">
        <v>1251</v>
      </c>
      <c r="D448" s="206" t="s">
        <v>1264</v>
      </c>
      <c r="E448" s="199">
        <v>1190</v>
      </c>
      <c r="F448" s="206" t="s">
        <v>1265</v>
      </c>
    </row>
    <row r="449" spans="1:6" ht="24">
      <c r="A449" s="146">
        <v>166</v>
      </c>
      <c r="B449" s="196" t="s">
        <v>252</v>
      </c>
      <c r="C449" s="205" t="s">
        <v>1266</v>
      </c>
      <c r="D449" s="206" t="s">
        <v>1267</v>
      </c>
      <c r="E449" s="199">
        <v>1368</v>
      </c>
      <c r="F449" s="206" t="s">
        <v>1268</v>
      </c>
    </row>
    <row r="450" spans="1:6">
      <c r="A450" s="146">
        <v>167</v>
      </c>
      <c r="B450" s="196" t="s">
        <v>252</v>
      </c>
      <c r="C450" s="205" t="s">
        <v>1251</v>
      </c>
      <c r="D450" s="206" t="s">
        <v>1269</v>
      </c>
      <c r="E450" s="199">
        <v>1190</v>
      </c>
      <c r="F450" s="206" t="s">
        <v>1270</v>
      </c>
    </row>
    <row r="451" spans="1:6">
      <c r="A451" s="146">
        <v>168</v>
      </c>
      <c r="B451" s="196" t="s">
        <v>252</v>
      </c>
      <c r="C451" s="205" t="s">
        <v>1266</v>
      </c>
      <c r="D451" s="206" t="s">
        <v>1267</v>
      </c>
      <c r="E451" s="199">
        <v>1606</v>
      </c>
      <c r="F451" s="206" t="s">
        <v>1271</v>
      </c>
    </row>
    <row r="452" spans="1:6">
      <c r="A452" s="146">
        <v>169</v>
      </c>
      <c r="B452" s="196" t="s">
        <v>252</v>
      </c>
      <c r="C452" s="205" t="s">
        <v>1272</v>
      </c>
      <c r="D452" s="206" t="s">
        <v>1273</v>
      </c>
      <c r="E452" s="199">
        <v>14280</v>
      </c>
      <c r="F452" s="206" t="s">
        <v>1274</v>
      </c>
    </row>
    <row r="453" spans="1:6">
      <c r="A453" s="146">
        <v>170</v>
      </c>
      <c r="B453" s="196" t="s">
        <v>252</v>
      </c>
      <c r="C453" s="205" t="s">
        <v>1275</v>
      </c>
      <c r="D453" s="206" t="s">
        <v>1276</v>
      </c>
      <c r="E453" s="199">
        <v>5950</v>
      </c>
      <c r="F453" s="206" t="s">
        <v>1277</v>
      </c>
    </row>
    <row r="454" spans="1:6" ht="24">
      <c r="A454" s="146">
        <v>171</v>
      </c>
      <c r="B454" s="196" t="s">
        <v>252</v>
      </c>
      <c r="C454" s="205" t="s">
        <v>1278</v>
      </c>
      <c r="D454" s="206" t="s">
        <v>1279</v>
      </c>
      <c r="E454" s="199">
        <v>809.2</v>
      </c>
      <c r="F454" s="206" t="s">
        <v>1280</v>
      </c>
    </row>
    <row r="455" spans="1:6">
      <c r="A455" s="146">
        <v>172</v>
      </c>
      <c r="B455" s="196" t="s">
        <v>252</v>
      </c>
      <c r="C455" s="205" t="s">
        <v>1251</v>
      </c>
      <c r="D455" s="206" t="s">
        <v>1281</v>
      </c>
      <c r="E455" s="199">
        <v>1190</v>
      </c>
      <c r="F455" s="206" t="s">
        <v>1282</v>
      </c>
    </row>
    <row r="456" spans="1:6">
      <c r="A456" s="146">
        <v>173</v>
      </c>
      <c r="B456" s="218" t="s">
        <v>252</v>
      </c>
      <c r="C456" s="401" t="s">
        <v>1283</v>
      </c>
      <c r="D456" s="402"/>
      <c r="E456" s="199">
        <v>168000</v>
      </c>
      <c r="F456" s="207" t="s">
        <v>1284</v>
      </c>
    </row>
    <row r="457" spans="1:6" ht="24.75">
      <c r="A457" s="146">
        <v>174</v>
      </c>
      <c r="B457" s="218" t="s">
        <v>252</v>
      </c>
      <c r="C457" s="401" t="s">
        <v>1285</v>
      </c>
      <c r="D457" s="402"/>
      <c r="E457" s="199">
        <v>675</v>
      </c>
      <c r="F457" s="207" t="s">
        <v>1286</v>
      </c>
    </row>
    <row r="458" spans="1:6" ht="24.75">
      <c r="A458" s="146">
        <v>175</v>
      </c>
      <c r="B458" s="218" t="s">
        <v>252</v>
      </c>
      <c r="C458" s="401" t="s">
        <v>1287</v>
      </c>
      <c r="D458" s="402"/>
      <c r="E458" s="199">
        <v>1385</v>
      </c>
      <c r="F458" s="207" t="s">
        <v>1286</v>
      </c>
    </row>
    <row r="459" spans="1:6">
      <c r="A459" s="146">
        <v>176</v>
      </c>
      <c r="B459" s="218" t="s">
        <v>1288</v>
      </c>
      <c r="C459" s="401" t="s">
        <v>1289</v>
      </c>
      <c r="D459" s="402"/>
      <c r="E459" s="199">
        <v>29750</v>
      </c>
      <c r="F459" s="219" t="s">
        <v>1290</v>
      </c>
    </row>
    <row r="460" spans="1:6" ht="48.75">
      <c r="A460" s="146">
        <v>177</v>
      </c>
      <c r="B460" s="152" t="s">
        <v>253</v>
      </c>
      <c r="C460" s="205" t="s">
        <v>1291</v>
      </c>
      <c r="D460" s="207" t="s">
        <v>1292</v>
      </c>
      <c r="E460" s="199">
        <v>86304</v>
      </c>
      <c r="F460" s="206" t="s">
        <v>1293</v>
      </c>
    </row>
    <row r="461" spans="1:6" ht="24">
      <c r="A461" s="146">
        <v>178</v>
      </c>
      <c r="B461" s="152" t="s">
        <v>253</v>
      </c>
      <c r="C461" s="205" t="s">
        <v>1291</v>
      </c>
      <c r="D461" s="206" t="s">
        <v>1294</v>
      </c>
      <c r="E461" s="199">
        <v>9958</v>
      </c>
      <c r="F461" s="206" t="s">
        <v>1295</v>
      </c>
    </row>
    <row r="462" spans="1:6" ht="24">
      <c r="A462" s="146">
        <v>179</v>
      </c>
      <c r="B462" s="152" t="s">
        <v>253</v>
      </c>
      <c r="C462" s="205" t="s">
        <v>1291</v>
      </c>
      <c r="D462" s="206" t="s">
        <v>1296</v>
      </c>
      <c r="E462" s="199">
        <v>63068</v>
      </c>
      <c r="F462" s="206" t="s">
        <v>1297</v>
      </c>
    </row>
    <row r="463" spans="1:6" ht="24">
      <c r="A463" s="146">
        <v>180</v>
      </c>
      <c r="B463" s="152" t="s">
        <v>253</v>
      </c>
      <c r="C463" s="205" t="s">
        <v>1298</v>
      </c>
      <c r="D463" s="206" t="s">
        <v>1299</v>
      </c>
      <c r="E463" s="199">
        <v>3100</v>
      </c>
      <c r="F463" s="206" t="s">
        <v>1300</v>
      </c>
    </row>
    <row r="464" spans="1:6">
      <c r="A464" s="146">
        <v>181</v>
      </c>
      <c r="B464" s="196" t="s">
        <v>253</v>
      </c>
      <c r="C464" s="205" t="s">
        <v>1301</v>
      </c>
      <c r="D464" s="206" t="s">
        <v>1302</v>
      </c>
      <c r="E464" s="199">
        <v>2282.42</v>
      </c>
      <c r="F464" s="206" t="s">
        <v>1303</v>
      </c>
    </row>
    <row r="465" spans="1:6">
      <c r="A465" s="146">
        <v>182</v>
      </c>
      <c r="B465" s="196" t="s">
        <v>253</v>
      </c>
      <c r="C465" s="205" t="s">
        <v>1304</v>
      </c>
      <c r="D465" s="206" t="s">
        <v>1305</v>
      </c>
      <c r="E465" s="199">
        <v>2268.14</v>
      </c>
      <c r="F465" s="206" t="s">
        <v>1303</v>
      </c>
    </row>
    <row r="466" spans="1:6">
      <c r="A466" s="146">
        <v>183</v>
      </c>
      <c r="B466" s="196" t="s">
        <v>253</v>
      </c>
      <c r="C466" s="205" t="s">
        <v>1306</v>
      </c>
      <c r="D466" s="206" t="s">
        <v>1307</v>
      </c>
      <c r="E466" s="199">
        <v>2356.1999999999998</v>
      </c>
      <c r="F466" s="206" t="s">
        <v>1303</v>
      </c>
    </row>
    <row r="467" spans="1:6" ht="24">
      <c r="A467" s="146">
        <v>184</v>
      </c>
      <c r="B467" s="152" t="s">
        <v>253</v>
      </c>
      <c r="C467" s="205" t="s">
        <v>1308</v>
      </c>
      <c r="D467" s="206" t="s">
        <v>1309</v>
      </c>
      <c r="E467" s="199">
        <v>1200</v>
      </c>
      <c r="F467" s="206" t="s">
        <v>1300</v>
      </c>
    </row>
    <row r="468" spans="1:6" ht="38.25">
      <c r="A468" s="146"/>
      <c r="B468" s="147" t="s">
        <v>57</v>
      </c>
      <c r="C468" s="148" t="s">
        <v>423</v>
      </c>
      <c r="D468" s="148" t="s">
        <v>424</v>
      </c>
      <c r="E468" s="149" t="s">
        <v>143</v>
      </c>
      <c r="F468" s="183" t="s">
        <v>118</v>
      </c>
    </row>
    <row r="469" spans="1:6">
      <c r="A469" s="146">
        <v>185</v>
      </c>
      <c r="B469" s="152" t="s">
        <v>253</v>
      </c>
      <c r="C469" s="205"/>
      <c r="D469" s="206" t="s">
        <v>1310</v>
      </c>
      <c r="E469" s="199">
        <v>0</v>
      </c>
      <c r="F469" s="206" t="s">
        <v>1311</v>
      </c>
    </row>
    <row r="470" spans="1:6" ht="22.5">
      <c r="A470" s="146">
        <v>186</v>
      </c>
      <c r="B470" s="152" t="s">
        <v>253</v>
      </c>
      <c r="C470" s="205" t="s">
        <v>1312</v>
      </c>
      <c r="D470" s="206" t="s">
        <v>1313</v>
      </c>
      <c r="E470" s="199">
        <v>37643</v>
      </c>
      <c r="F470" s="206" t="s">
        <v>1314</v>
      </c>
    </row>
    <row r="471" spans="1:6" ht="22.5">
      <c r="A471" s="146">
        <v>187</v>
      </c>
      <c r="B471" s="152" t="s">
        <v>253</v>
      </c>
      <c r="C471" s="205" t="s">
        <v>1315</v>
      </c>
      <c r="D471" s="206" t="s">
        <v>1316</v>
      </c>
      <c r="E471" s="199">
        <v>3000</v>
      </c>
      <c r="F471" s="206" t="s">
        <v>1311</v>
      </c>
    </row>
    <row r="472" spans="1:6">
      <c r="A472" s="146">
        <v>188</v>
      </c>
      <c r="B472" s="196" t="s">
        <v>253</v>
      </c>
      <c r="C472" s="205" t="s">
        <v>1317</v>
      </c>
      <c r="D472" s="206" t="s">
        <v>1318</v>
      </c>
      <c r="E472" s="199">
        <v>9597</v>
      </c>
      <c r="F472" s="206" t="s">
        <v>1311</v>
      </c>
    </row>
    <row r="473" spans="1:6" ht="36">
      <c r="A473" s="146">
        <v>189</v>
      </c>
      <c r="B473" s="196" t="s">
        <v>253</v>
      </c>
      <c r="C473" s="205" t="s">
        <v>1319</v>
      </c>
      <c r="D473" s="206" t="s">
        <v>1320</v>
      </c>
      <c r="E473" s="199">
        <v>13783</v>
      </c>
      <c r="F473" s="206" t="s">
        <v>1311</v>
      </c>
    </row>
    <row r="474" spans="1:6" ht="22.5">
      <c r="A474" s="146">
        <v>190</v>
      </c>
      <c r="B474" s="196" t="s">
        <v>253</v>
      </c>
      <c r="C474" s="205" t="s">
        <v>1321</v>
      </c>
      <c r="D474" s="206" t="s">
        <v>1322</v>
      </c>
      <c r="E474" s="199">
        <v>16000</v>
      </c>
      <c r="F474" s="206" t="s">
        <v>1323</v>
      </c>
    </row>
    <row r="475" spans="1:6" ht="22.5">
      <c r="A475" s="146">
        <v>191</v>
      </c>
      <c r="B475" s="196" t="s">
        <v>254</v>
      </c>
      <c r="C475" s="205" t="s">
        <v>1324</v>
      </c>
      <c r="D475" s="206" t="s">
        <v>1325</v>
      </c>
      <c r="E475" s="199">
        <v>30400</v>
      </c>
      <c r="F475" s="206" t="s">
        <v>1326</v>
      </c>
    </row>
    <row r="476" spans="1:6" ht="22.5">
      <c r="A476" s="146">
        <v>192</v>
      </c>
      <c r="B476" s="196" t="s">
        <v>254</v>
      </c>
      <c r="C476" s="205" t="s">
        <v>1327</v>
      </c>
      <c r="D476" s="206" t="s">
        <v>1328</v>
      </c>
      <c r="E476" s="199">
        <v>806.19</v>
      </c>
      <c r="F476" s="206" t="s">
        <v>1329</v>
      </c>
    </row>
    <row r="477" spans="1:6">
      <c r="A477" s="146">
        <v>193</v>
      </c>
      <c r="B477" s="196" t="s">
        <v>254</v>
      </c>
      <c r="C477" s="205" t="s">
        <v>1330</v>
      </c>
      <c r="D477" s="206" t="s">
        <v>1331</v>
      </c>
      <c r="E477" s="199">
        <v>47025</v>
      </c>
      <c r="F477" s="206" t="s">
        <v>1332</v>
      </c>
    </row>
    <row r="478" spans="1:6" ht="22.5">
      <c r="A478" s="146">
        <v>194</v>
      </c>
      <c r="B478" s="196" t="s">
        <v>254</v>
      </c>
      <c r="C478" s="220" t="s">
        <v>1333</v>
      </c>
      <c r="D478" s="221" t="s">
        <v>1334</v>
      </c>
      <c r="E478" s="199">
        <v>1650</v>
      </c>
      <c r="F478" s="221" t="s">
        <v>1335</v>
      </c>
    </row>
    <row r="479" spans="1:6">
      <c r="A479" s="146">
        <v>195</v>
      </c>
      <c r="B479" s="196" t="s">
        <v>254</v>
      </c>
      <c r="C479" s="205" t="s">
        <v>1336</v>
      </c>
      <c r="D479" s="206" t="s">
        <v>1337</v>
      </c>
      <c r="E479" s="199">
        <v>8940</v>
      </c>
      <c r="F479" s="206" t="s">
        <v>1332</v>
      </c>
    </row>
    <row r="480" spans="1:6">
      <c r="A480" s="146">
        <v>196</v>
      </c>
      <c r="B480" s="196" t="s">
        <v>254</v>
      </c>
      <c r="C480" s="205" t="s">
        <v>1338</v>
      </c>
      <c r="D480" s="206" t="s">
        <v>1339</v>
      </c>
      <c r="E480" s="199">
        <v>8700</v>
      </c>
      <c r="F480" s="206" t="s">
        <v>1332</v>
      </c>
    </row>
    <row r="481" spans="1:6" ht="36">
      <c r="A481" s="146">
        <v>197</v>
      </c>
      <c r="B481" s="196" t="s">
        <v>254</v>
      </c>
      <c r="C481" s="222">
        <v>4500348820</v>
      </c>
      <c r="D481" s="221" t="s">
        <v>1340</v>
      </c>
      <c r="E481" s="199">
        <v>7300</v>
      </c>
      <c r="F481" s="221" t="s">
        <v>1332</v>
      </c>
    </row>
    <row r="482" spans="1:6">
      <c r="A482" s="146">
        <v>198</v>
      </c>
      <c r="B482" s="196" t="s">
        <v>254</v>
      </c>
      <c r="C482" s="205" t="s">
        <v>1341</v>
      </c>
      <c r="D482" s="206" t="s">
        <v>1342</v>
      </c>
      <c r="E482" s="199">
        <v>1000</v>
      </c>
      <c r="F482" s="206" t="s">
        <v>1343</v>
      </c>
    </row>
    <row r="483" spans="1:6">
      <c r="A483" s="146">
        <v>199</v>
      </c>
      <c r="B483" s="196" t="s">
        <v>254</v>
      </c>
      <c r="C483" s="205" t="s">
        <v>1344</v>
      </c>
      <c r="D483" s="206" t="s">
        <v>1345</v>
      </c>
      <c r="E483" s="199">
        <v>6960</v>
      </c>
      <c r="F483" s="206" t="s">
        <v>1332</v>
      </c>
    </row>
    <row r="484" spans="1:6">
      <c r="A484" s="146">
        <v>200</v>
      </c>
      <c r="B484" s="196" t="s">
        <v>254</v>
      </c>
      <c r="C484" s="205"/>
      <c r="D484" s="206" t="s">
        <v>1346</v>
      </c>
      <c r="E484" s="199">
        <v>6949.6</v>
      </c>
      <c r="F484" s="206" t="s">
        <v>1347</v>
      </c>
    </row>
    <row r="485" spans="1:6">
      <c r="A485" s="171">
        <v>201</v>
      </c>
      <c r="B485" s="318" t="s">
        <v>1636</v>
      </c>
      <c r="C485" s="319" t="s">
        <v>1643</v>
      </c>
      <c r="D485" s="213" t="s">
        <v>1644</v>
      </c>
      <c r="E485" s="320">
        <v>1292.6500000000001</v>
      </c>
      <c r="F485" s="321" t="s">
        <v>1645</v>
      </c>
    </row>
    <row r="486" spans="1:6">
      <c r="A486" s="171">
        <v>202</v>
      </c>
      <c r="B486" s="318" t="s">
        <v>1636</v>
      </c>
      <c r="C486" s="319" t="s">
        <v>1646</v>
      </c>
      <c r="D486" s="213" t="s">
        <v>1644</v>
      </c>
      <c r="E486" s="320">
        <v>574.79</v>
      </c>
      <c r="F486" s="321" t="s">
        <v>1647</v>
      </c>
    </row>
    <row r="487" spans="1:6">
      <c r="A487" s="171">
        <v>203</v>
      </c>
      <c r="B487" s="318" t="s">
        <v>1636</v>
      </c>
      <c r="C487" s="319" t="s">
        <v>1648</v>
      </c>
      <c r="D487" s="213" t="s">
        <v>1644</v>
      </c>
      <c r="E487" s="320">
        <v>941.56</v>
      </c>
      <c r="F487" s="321" t="s">
        <v>1649</v>
      </c>
    </row>
    <row r="488" spans="1:6">
      <c r="A488" s="171">
        <v>204</v>
      </c>
      <c r="B488" s="318" t="s">
        <v>1636</v>
      </c>
      <c r="C488" s="319" t="s">
        <v>1650</v>
      </c>
      <c r="D488" s="213" t="s">
        <v>1644</v>
      </c>
      <c r="E488" s="320">
        <v>1054.96</v>
      </c>
      <c r="F488" s="321" t="s">
        <v>1651</v>
      </c>
    </row>
    <row r="489" spans="1:6">
      <c r="A489" s="171">
        <v>205</v>
      </c>
      <c r="B489" s="318" t="s">
        <v>1636</v>
      </c>
      <c r="C489" s="319" t="s">
        <v>1652</v>
      </c>
      <c r="D489" s="213" t="s">
        <v>1644</v>
      </c>
      <c r="E489" s="320">
        <v>23812.82</v>
      </c>
      <c r="F489" s="321" t="s">
        <v>1639</v>
      </c>
    </row>
    <row r="490" spans="1:6">
      <c r="A490" s="171">
        <v>206</v>
      </c>
      <c r="B490" s="318" t="s">
        <v>1636</v>
      </c>
      <c r="C490" s="319" t="s">
        <v>1653</v>
      </c>
      <c r="D490" s="213" t="s">
        <v>1644</v>
      </c>
      <c r="E490" s="320">
        <v>7205</v>
      </c>
      <c r="F490" s="321" t="s">
        <v>1654</v>
      </c>
    </row>
    <row r="491" spans="1:6">
      <c r="A491" s="171">
        <v>207</v>
      </c>
      <c r="B491" s="318" t="s">
        <v>1636</v>
      </c>
      <c r="C491" s="319" t="s">
        <v>1655</v>
      </c>
      <c r="D491" s="213" t="s">
        <v>1644</v>
      </c>
      <c r="E491" s="320">
        <v>1825.41</v>
      </c>
      <c r="F491" s="321" t="s">
        <v>1656</v>
      </c>
    </row>
    <row r="492" spans="1:6">
      <c r="A492" s="171">
        <v>208</v>
      </c>
      <c r="B492" s="318" t="s">
        <v>1636</v>
      </c>
      <c r="C492" s="319">
        <v>10</v>
      </c>
      <c r="D492" s="213" t="s">
        <v>1644</v>
      </c>
      <c r="E492" s="320">
        <v>1464.45</v>
      </c>
      <c r="F492" s="321" t="s">
        <v>1657</v>
      </c>
    </row>
    <row r="493" spans="1:6">
      <c r="A493" s="171">
        <v>209</v>
      </c>
      <c r="B493" s="318" t="s">
        <v>1636</v>
      </c>
      <c r="C493" s="319" t="s">
        <v>1658</v>
      </c>
      <c r="D493" s="213" t="s">
        <v>1644</v>
      </c>
      <c r="E493" s="320">
        <v>1038.47</v>
      </c>
      <c r="F493" s="321" t="s">
        <v>1659</v>
      </c>
    </row>
    <row r="494" spans="1:6" ht="24.75">
      <c r="A494" s="171">
        <v>210</v>
      </c>
      <c r="B494" s="318" t="s">
        <v>1636</v>
      </c>
      <c r="C494" s="319" t="s">
        <v>1660</v>
      </c>
      <c r="D494" s="213" t="s">
        <v>1644</v>
      </c>
      <c r="E494" s="320">
        <v>2131.06</v>
      </c>
      <c r="F494" s="321" t="s">
        <v>1661</v>
      </c>
    </row>
    <row r="495" spans="1:6" ht="24.75">
      <c r="A495" s="171">
        <v>211</v>
      </c>
      <c r="B495" s="318" t="s">
        <v>1636</v>
      </c>
      <c r="C495" s="319" t="s">
        <v>1662</v>
      </c>
      <c r="D495" s="213" t="s">
        <v>1644</v>
      </c>
      <c r="E495" s="320">
        <v>1643.88</v>
      </c>
      <c r="F495" s="321" t="s">
        <v>1663</v>
      </c>
    </row>
    <row r="496" spans="1:6">
      <c r="A496" s="171">
        <v>212</v>
      </c>
      <c r="B496" s="318" t="s">
        <v>1636</v>
      </c>
      <c r="C496" s="319" t="s">
        <v>1664</v>
      </c>
      <c r="D496" s="213" t="s">
        <v>1644</v>
      </c>
      <c r="E496" s="320">
        <v>1305.03</v>
      </c>
      <c r="F496" s="321" t="s">
        <v>1665</v>
      </c>
    </row>
    <row r="497" spans="1:6">
      <c r="A497" s="171">
        <v>213</v>
      </c>
      <c r="B497" s="318" t="s">
        <v>1636</v>
      </c>
      <c r="C497" s="319" t="s">
        <v>1666</v>
      </c>
      <c r="D497" s="213" t="s">
        <v>1644</v>
      </c>
      <c r="E497" s="320">
        <v>1394.25</v>
      </c>
      <c r="F497" s="321" t="s">
        <v>1667</v>
      </c>
    </row>
    <row r="498" spans="1:6">
      <c r="A498" s="171">
        <v>214</v>
      </c>
      <c r="B498" s="318" t="s">
        <v>1636</v>
      </c>
      <c r="C498" s="319" t="s">
        <v>1668</v>
      </c>
      <c r="D498" s="213" t="s">
        <v>1644</v>
      </c>
      <c r="E498" s="320">
        <v>1199.08</v>
      </c>
      <c r="F498" s="321" t="s">
        <v>1669</v>
      </c>
    </row>
    <row r="499" spans="1:6">
      <c r="A499" s="171">
        <v>215</v>
      </c>
      <c r="B499" s="318" t="s">
        <v>1636</v>
      </c>
      <c r="C499" s="319" t="s">
        <v>1670</v>
      </c>
      <c r="D499" s="213" t="s">
        <v>1644</v>
      </c>
      <c r="E499" s="320">
        <v>1202.83</v>
      </c>
      <c r="F499" s="321" t="s">
        <v>1671</v>
      </c>
    </row>
    <row r="500" spans="1:6">
      <c r="A500" s="171">
        <v>216</v>
      </c>
      <c r="B500" s="318" t="s">
        <v>1636</v>
      </c>
      <c r="C500" s="319" t="s">
        <v>1672</v>
      </c>
      <c r="D500" s="213" t="s">
        <v>1644</v>
      </c>
      <c r="E500" s="320">
        <v>1268.5899999999999</v>
      </c>
      <c r="F500" s="321" t="s">
        <v>1673</v>
      </c>
    </row>
    <row r="501" spans="1:6">
      <c r="A501" s="171">
        <v>217</v>
      </c>
      <c r="B501" s="318" t="s">
        <v>1636</v>
      </c>
      <c r="C501" s="319" t="s">
        <v>1674</v>
      </c>
      <c r="D501" s="213" t="s">
        <v>1644</v>
      </c>
      <c r="E501" s="320">
        <v>4551.3900000000003</v>
      </c>
      <c r="F501" s="321" t="s">
        <v>1669</v>
      </c>
    </row>
    <row r="502" spans="1:6">
      <c r="A502" s="171">
        <v>218</v>
      </c>
      <c r="B502" s="318" t="s">
        <v>1636</v>
      </c>
      <c r="C502" s="319" t="s">
        <v>1675</v>
      </c>
      <c r="D502" s="213" t="s">
        <v>1644</v>
      </c>
      <c r="E502" s="320">
        <v>1167.75</v>
      </c>
      <c r="F502" s="321" t="s">
        <v>1676</v>
      </c>
    </row>
    <row r="503" spans="1:6" ht="24.75">
      <c r="A503" s="171">
        <v>219</v>
      </c>
      <c r="B503" s="318" t="s">
        <v>1636</v>
      </c>
      <c r="C503" s="319" t="s">
        <v>1677</v>
      </c>
      <c r="D503" s="213" t="s">
        <v>1644</v>
      </c>
      <c r="E503" s="320">
        <v>1027.23</v>
      </c>
      <c r="F503" s="321" t="s">
        <v>1661</v>
      </c>
    </row>
    <row r="504" spans="1:6">
      <c r="A504" s="171">
        <v>220</v>
      </c>
      <c r="B504" s="318" t="s">
        <v>1636</v>
      </c>
      <c r="C504" s="319" t="s">
        <v>1678</v>
      </c>
      <c r="D504" s="213" t="s">
        <v>1644</v>
      </c>
      <c r="E504" s="322">
        <v>1166.9000000000001</v>
      </c>
      <c r="F504" s="321" t="s">
        <v>1679</v>
      </c>
    </row>
    <row r="505" spans="1:6">
      <c r="A505" s="171">
        <v>221</v>
      </c>
      <c r="B505" s="318" t="s">
        <v>1636</v>
      </c>
      <c r="C505" s="319" t="s">
        <v>1680</v>
      </c>
      <c r="D505" s="213" t="s">
        <v>1644</v>
      </c>
      <c r="E505" s="322">
        <v>910.85</v>
      </c>
      <c r="F505" s="321" t="s">
        <v>1681</v>
      </c>
    </row>
    <row r="506" spans="1:6">
      <c r="A506" s="171">
        <v>222</v>
      </c>
      <c r="B506" s="318" t="s">
        <v>1636</v>
      </c>
      <c r="C506" s="319" t="s">
        <v>1682</v>
      </c>
      <c r="D506" s="213" t="s">
        <v>1644</v>
      </c>
      <c r="E506" s="322">
        <v>916.75</v>
      </c>
      <c r="F506" s="321" t="s">
        <v>1665</v>
      </c>
    </row>
    <row r="507" spans="1:6" ht="24.75">
      <c r="A507" s="171">
        <v>223</v>
      </c>
      <c r="B507" s="318" t="s">
        <v>1636</v>
      </c>
      <c r="C507" s="319" t="s">
        <v>1683</v>
      </c>
      <c r="D507" s="213" t="s">
        <v>1644</v>
      </c>
      <c r="E507" s="322">
        <v>436.49</v>
      </c>
      <c r="F507" s="321" t="s">
        <v>1661</v>
      </c>
    </row>
    <row r="508" spans="1:6">
      <c r="A508" s="171">
        <v>224</v>
      </c>
      <c r="B508" s="318" t="s">
        <v>1636</v>
      </c>
      <c r="C508" s="319" t="s">
        <v>1684</v>
      </c>
      <c r="D508" s="213" t="s">
        <v>1644</v>
      </c>
      <c r="E508" s="322">
        <v>1498.19</v>
      </c>
      <c r="F508" s="321" t="s">
        <v>1685</v>
      </c>
    </row>
    <row r="509" spans="1:6">
      <c r="A509" s="171">
        <v>225</v>
      </c>
      <c r="B509" s="318" t="s">
        <v>1636</v>
      </c>
      <c r="C509" s="319" t="s">
        <v>1686</v>
      </c>
      <c r="D509" s="213" t="s">
        <v>1644</v>
      </c>
      <c r="E509" s="322">
        <v>564.04</v>
      </c>
      <c r="F509" s="321" t="s">
        <v>1659</v>
      </c>
    </row>
    <row r="510" spans="1:6" ht="24.75">
      <c r="A510" s="171">
        <v>226</v>
      </c>
      <c r="B510" s="318" t="s">
        <v>1636</v>
      </c>
      <c r="C510" s="319" t="s">
        <v>1687</v>
      </c>
      <c r="D510" s="213" t="s">
        <v>1644</v>
      </c>
      <c r="E510" s="322">
        <v>59610.53</v>
      </c>
      <c r="F510" s="321" t="s">
        <v>1688</v>
      </c>
    </row>
    <row r="511" spans="1:6">
      <c r="A511" s="171">
        <v>227</v>
      </c>
      <c r="B511" s="318" t="s">
        <v>1636</v>
      </c>
      <c r="C511" s="319" t="s">
        <v>1689</v>
      </c>
      <c r="D511" s="213" t="s">
        <v>1644</v>
      </c>
      <c r="E511" s="322">
        <v>1352.17</v>
      </c>
      <c r="F511" s="321" t="s">
        <v>1669</v>
      </c>
    </row>
    <row r="512" spans="1:6">
      <c r="A512" s="171">
        <v>228</v>
      </c>
      <c r="B512" s="318" t="s">
        <v>1636</v>
      </c>
      <c r="C512" s="319" t="s">
        <v>1690</v>
      </c>
      <c r="D512" s="213" t="s">
        <v>1644</v>
      </c>
      <c r="E512" s="322">
        <v>1933.37</v>
      </c>
      <c r="F512" s="321" t="s">
        <v>1691</v>
      </c>
    </row>
    <row r="513" spans="1:6">
      <c r="A513" s="171">
        <v>229</v>
      </c>
      <c r="B513" s="318" t="s">
        <v>1636</v>
      </c>
      <c r="C513" s="319" t="s">
        <v>1692</v>
      </c>
      <c r="D513" s="213" t="s">
        <v>1644</v>
      </c>
      <c r="E513" s="322">
        <v>1365.56</v>
      </c>
      <c r="F513" s="321" t="s">
        <v>1693</v>
      </c>
    </row>
    <row r="514" spans="1:6">
      <c r="A514" s="171">
        <v>230</v>
      </c>
      <c r="B514" s="318" t="s">
        <v>1636</v>
      </c>
      <c r="C514" s="319" t="s">
        <v>1694</v>
      </c>
      <c r="D514" s="213" t="s">
        <v>1644</v>
      </c>
      <c r="E514" s="322">
        <v>1615.15</v>
      </c>
      <c r="F514" s="321" t="s">
        <v>1695</v>
      </c>
    </row>
    <row r="515" spans="1:6">
      <c r="A515" s="171">
        <v>231</v>
      </c>
      <c r="B515" s="318" t="s">
        <v>1636</v>
      </c>
      <c r="C515" s="319" t="s">
        <v>1696</v>
      </c>
      <c r="D515" s="213" t="s">
        <v>1644</v>
      </c>
      <c r="E515" s="322">
        <v>119.1</v>
      </c>
      <c r="F515" s="321" t="s">
        <v>1697</v>
      </c>
    </row>
    <row r="516" spans="1:6" ht="24.75">
      <c r="A516" s="171">
        <v>232</v>
      </c>
      <c r="B516" s="318" t="s">
        <v>1636</v>
      </c>
      <c r="C516" s="319" t="s">
        <v>1698</v>
      </c>
      <c r="D516" s="213" t="s">
        <v>1644</v>
      </c>
      <c r="E516" s="322">
        <v>1436.87</v>
      </c>
      <c r="F516" s="321" t="s">
        <v>1699</v>
      </c>
    </row>
    <row r="517" spans="1:6">
      <c r="A517" s="171">
        <v>233</v>
      </c>
      <c r="B517" s="318" t="s">
        <v>1636</v>
      </c>
      <c r="C517" s="319" t="s">
        <v>1700</v>
      </c>
      <c r="D517" s="213" t="s">
        <v>1644</v>
      </c>
      <c r="E517" s="322">
        <v>235.74</v>
      </c>
      <c r="F517" s="321" t="s">
        <v>1701</v>
      </c>
    </row>
    <row r="518" spans="1:6" ht="24.75">
      <c r="A518" s="171">
        <v>234</v>
      </c>
      <c r="B518" s="318" t="s">
        <v>1636</v>
      </c>
      <c r="C518" s="319" t="s">
        <v>1702</v>
      </c>
      <c r="D518" s="213" t="s">
        <v>1644</v>
      </c>
      <c r="E518" s="322">
        <v>2371.4299999999998</v>
      </c>
      <c r="F518" s="321" t="s">
        <v>1661</v>
      </c>
    </row>
    <row r="519" spans="1:6">
      <c r="A519" s="171">
        <v>235</v>
      </c>
      <c r="B519" s="318" t="s">
        <v>1636</v>
      </c>
      <c r="C519" s="319" t="s">
        <v>1703</v>
      </c>
      <c r="D519" s="213" t="s">
        <v>1644</v>
      </c>
      <c r="E519" s="322">
        <v>1440.19</v>
      </c>
      <c r="F519" s="321" t="s">
        <v>1704</v>
      </c>
    </row>
    <row r="520" spans="1:6" ht="24.75">
      <c r="A520" s="171">
        <v>236</v>
      </c>
      <c r="B520" s="318" t="s">
        <v>1636</v>
      </c>
      <c r="C520" s="319" t="s">
        <v>1705</v>
      </c>
      <c r="D520" s="213" t="s">
        <v>1644</v>
      </c>
      <c r="E520" s="322">
        <v>1640.47</v>
      </c>
      <c r="F520" s="321" t="s">
        <v>1699</v>
      </c>
    </row>
    <row r="521" spans="1:6">
      <c r="A521" s="171">
        <v>237</v>
      </c>
      <c r="B521" s="318" t="s">
        <v>1636</v>
      </c>
      <c r="C521" s="319" t="s">
        <v>1706</v>
      </c>
      <c r="D521" s="213" t="s">
        <v>1644</v>
      </c>
      <c r="E521" s="322">
        <v>1971.9</v>
      </c>
      <c r="F521" s="321" t="s">
        <v>1707</v>
      </c>
    </row>
    <row r="522" spans="1:6">
      <c r="A522" s="171">
        <v>238</v>
      </c>
      <c r="B522" s="318" t="s">
        <v>1636</v>
      </c>
      <c r="C522" s="319" t="s">
        <v>1708</v>
      </c>
      <c r="D522" s="213" t="s">
        <v>1644</v>
      </c>
      <c r="E522" s="322">
        <v>566.89</v>
      </c>
      <c r="F522" s="321" t="s">
        <v>1639</v>
      </c>
    </row>
    <row r="523" spans="1:6">
      <c r="A523" s="171">
        <v>239</v>
      </c>
      <c r="B523" s="318" t="s">
        <v>1636</v>
      </c>
      <c r="C523" s="319" t="s">
        <v>1709</v>
      </c>
      <c r="D523" s="213" t="s">
        <v>1644</v>
      </c>
      <c r="E523" s="322">
        <v>737.76</v>
      </c>
      <c r="F523" s="321" t="s">
        <v>1710</v>
      </c>
    </row>
    <row r="524" spans="1:6">
      <c r="A524" s="171">
        <v>240</v>
      </c>
      <c r="B524" s="318" t="s">
        <v>1636</v>
      </c>
      <c r="C524" s="319" t="s">
        <v>1711</v>
      </c>
      <c r="D524" s="213" t="s">
        <v>1644</v>
      </c>
      <c r="E524" s="322">
        <v>1242.44</v>
      </c>
      <c r="F524" s="321" t="s">
        <v>1712</v>
      </c>
    </row>
    <row r="525" spans="1:6">
      <c r="A525" s="171">
        <v>241</v>
      </c>
      <c r="B525" s="318" t="s">
        <v>1636</v>
      </c>
      <c r="C525" s="319" t="s">
        <v>1713</v>
      </c>
      <c r="D525" s="213" t="s">
        <v>1644</v>
      </c>
      <c r="E525" s="322">
        <v>8437.89</v>
      </c>
      <c r="F525" s="321" t="s">
        <v>1714</v>
      </c>
    </row>
    <row r="526" spans="1:6">
      <c r="A526" s="171">
        <v>242</v>
      </c>
      <c r="B526" s="318" t="s">
        <v>1636</v>
      </c>
      <c r="C526" s="319" t="s">
        <v>1715</v>
      </c>
      <c r="D526" s="213" t="s">
        <v>1644</v>
      </c>
      <c r="E526" s="322">
        <v>2549.0500000000002</v>
      </c>
      <c r="F526" s="321" t="s">
        <v>1716</v>
      </c>
    </row>
    <row r="527" spans="1:6">
      <c r="A527" s="171">
        <v>243</v>
      </c>
      <c r="B527" s="318" t="s">
        <v>1636</v>
      </c>
      <c r="C527" s="319" t="s">
        <v>1717</v>
      </c>
      <c r="D527" s="213" t="s">
        <v>1644</v>
      </c>
      <c r="E527" s="322">
        <v>1522.82</v>
      </c>
      <c r="F527" s="321" t="s">
        <v>1707</v>
      </c>
    </row>
    <row r="528" spans="1:6">
      <c r="A528" s="171">
        <v>244</v>
      </c>
      <c r="B528" s="318" t="s">
        <v>1636</v>
      </c>
      <c r="C528" s="319" t="s">
        <v>1718</v>
      </c>
      <c r="D528" s="213" t="s">
        <v>1644</v>
      </c>
      <c r="E528" s="320">
        <v>1587.89</v>
      </c>
      <c r="F528" s="321" t="s">
        <v>1659</v>
      </c>
    </row>
    <row r="529" spans="1:6">
      <c r="A529" s="171">
        <v>245</v>
      </c>
      <c r="B529" s="318" t="s">
        <v>1636</v>
      </c>
      <c r="C529" s="319" t="s">
        <v>1719</v>
      </c>
      <c r="D529" s="213" t="s">
        <v>1644</v>
      </c>
      <c r="E529" s="322">
        <v>1517.45</v>
      </c>
      <c r="F529" s="321" t="s">
        <v>1720</v>
      </c>
    </row>
    <row r="530" spans="1:6">
      <c r="A530" s="171">
        <v>246</v>
      </c>
      <c r="B530" s="318" t="s">
        <v>1636</v>
      </c>
      <c r="C530" s="319" t="s">
        <v>1721</v>
      </c>
      <c r="D530" s="213" t="s">
        <v>1644</v>
      </c>
      <c r="E530" s="322">
        <v>1296.77</v>
      </c>
      <c r="F530" s="321" t="s">
        <v>1722</v>
      </c>
    </row>
    <row r="531" spans="1:6">
      <c r="A531" s="171">
        <v>247</v>
      </c>
      <c r="B531" s="318" t="s">
        <v>1636</v>
      </c>
      <c r="C531" s="319" t="s">
        <v>1723</v>
      </c>
      <c r="D531" s="213" t="s">
        <v>1644</v>
      </c>
      <c r="E531" s="322">
        <v>1972.31</v>
      </c>
      <c r="F531" s="321" t="s">
        <v>1716</v>
      </c>
    </row>
    <row r="532" spans="1:6">
      <c r="A532" s="171">
        <v>248</v>
      </c>
      <c r="B532" s="318" t="s">
        <v>1636</v>
      </c>
      <c r="C532" s="319" t="s">
        <v>1724</v>
      </c>
      <c r="D532" s="213" t="s">
        <v>1644</v>
      </c>
      <c r="E532" s="322">
        <v>762.05</v>
      </c>
      <c r="F532" s="321" t="s">
        <v>1638</v>
      </c>
    </row>
    <row r="533" spans="1:6">
      <c r="A533" s="171">
        <v>249</v>
      </c>
      <c r="B533" s="318" t="s">
        <v>1636</v>
      </c>
      <c r="C533" s="319" t="s">
        <v>1725</v>
      </c>
      <c r="D533" s="213" t="s">
        <v>1644</v>
      </c>
      <c r="E533" s="322">
        <v>1309.76</v>
      </c>
      <c r="F533" s="321" t="s">
        <v>1726</v>
      </c>
    </row>
    <row r="534" spans="1:6">
      <c r="A534" s="171">
        <v>250</v>
      </c>
      <c r="B534" s="318" t="s">
        <v>1636</v>
      </c>
      <c r="C534" s="319" t="s">
        <v>1727</v>
      </c>
      <c r="D534" s="213" t="s">
        <v>1644</v>
      </c>
      <c r="E534" s="322">
        <v>1545.22</v>
      </c>
      <c r="F534" s="321" t="s">
        <v>1728</v>
      </c>
    </row>
    <row r="535" spans="1:6">
      <c r="A535" s="171">
        <v>251</v>
      </c>
      <c r="B535" s="318" t="s">
        <v>1636</v>
      </c>
      <c r="C535" s="319" t="s">
        <v>1729</v>
      </c>
      <c r="D535" s="213" t="s">
        <v>1644</v>
      </c>
      <c r="E535" s="322">
        <v>1850.57</v>
      </c>
      <c r="F535" s="321" t="s">
        <v>1730</v>
      </c>
    </row>
    <row r="536" spans="1:6">
      <c r="A536" s="171">
        <v>252</v>
      </c>
      <c r="B536" s="318" t="s">
        <v>1636</v>
      </c>
      <c r="C536" s="319" t="s">
        <v>1731</v>
      </c>
      <c r="D536" s="213" t="s">
        <v>1644</v>
      </c>
      <c r="E536" s="322">
        <v>664</v>
      </c>
      <c r="F536" s="321" t="s">
        <v>1671</v>
      </c>
    </row>
    <row r="537" spans="1:6">
      <c r="A537" s="171">
        <v>253</v>
      </c>
      <c r="B537" s="318" t="s">
        <v>1636</v>
      </c>
      <c r="C537" s="319" t="s">
        <v>1732</v>
      </c>
      <c r="D537" s="213" t="s">
        <v>1644</v>
      </c>
      <c r="E537" s="322">
        <v>1716.74</v>
      </c>
      <c r="F537" s="321" t="s">
        <v>1714</v>
      </c>
    </row>
    <row r="538" spans="1:6">
      <c r="A538" s="171">
        <v>254</v>
      </c>
      <c r="B538" s="318" t="s">
        <v>1636</v>
      </c>
      <c r="C538" s="319" t="s">
        <v>1733</v>
      </c>
      <c r="D538" s="213" t="s">
        <v>1644</v>
      </c>
      <c r="E538" s="322">
        <v>360.5</v>
      </c>
      <c r="F538" s="321" t="s">
        <v>1701</v>
      </c>
    </row>
    <row r="539" spans="1:6" ht="24.75">
      <c r="A539" s="171">
        <v>255</v>
      </c>
      <c r="B539" s="318" t="s">
        <v>1636</v>
      </c>
      <c r="C539" s="319" t="s">
        <v>1734</v>
      </c>
      <c r="D539" s="213" t="s">
        <v>1644</v>
      </c>
      <c r="E539" s="322">
        <v>1885.58</v>
      </c>
      <c r="F539" s="321" t="s">
        <v>1663</v>
      </c>
    </row>
    <row r="540" spans="1:6">
      <c r="A540" s="171">
        <v>256</v>
      </c>
      <c r="B540" s="318" t="s">
        <v>1636</v>
      </c>
      <c r="C540" s="319" t="s">
        <v>1735</v>
      </c>
      <c r="D540" s="213" t="s">
        <v>1644</v>
      </c>
      <c r="E540" s="322">
        <v>571.39</v>
      </c>
      <c r="F540" s="321" t="s">
        <v>1736</v>
      </c>
    </row>
    <row r="541" spans="1:6">
      <c r="A541" s="171">
        <v>257</v>
      </c>
      <c r="B541" s="318" t="s">
        <v>1636</v>
      </c>
      <c r="C541" s="319" t="s">
        <v>1737</v>
      </c>
      <c r="D541" s="213" t="s">
        <v>1644</v>
      </c>
      <c r="E541" s="322">
        <v>969.5</v>
      </c>
      <c r="F541" s="321" t="s">
        <v>1738</v>
      </c>
    </row>
    <row r="542" spans="1:6" ht="24.75">
      <c r="A542" s="171">
        <v>258</v>
      </c>
      <c r="B542" s="318" t="s">
        <v>1636</v>
      </c>
      <c r="C542" s="319" t="s">
        <v>1739</v>
      </c>
      <c r="D542" s="213" t="s">
        <v>1644</v>
      </c>
      <c r="E542" s="322">
        <v>650.5</v>
      </c>
      <c r="F542" s="321" t="s">
        <v>1740</v>
      </c>
    </row>
    <row r="543" spans="1:6">
      <c r="A543" s="171">
        <v>259</v>
      </c>
      <c r="B543" s="318" t="s">
        <v>1636</v>
      </c>
      <c r="C543" s="319" t="s">
        <v>1741</v>
      </c>
      <c r="D543" s="213" t="s">
        <v>1644</v>
      </c>
      <c r="E543" s="322">
        <v>1013.64</v>
      </c>
      <c r="F543" s="321" t="s">
        <v>1742</v>
      </c>
    </row>
    <row r="544" spans="1:6">
      <c r="A544" s="171">
        <v>260</v>
      </c>
      <c r="B544" s="318" t="s">
        <v>1636</v>
      </c>
      <c r="C544" s="319" t="s">
        <v>1743</v>
      </c>
      <c r="D544" s="213" t="s">
        <v>1644</v>
      </c>
      <c r="E544" s="322">
        <v>1491.76</v>
      </c>
      <c r="F544" s="321" t="s">
        <v>1744</v>
      </c>
    </row>
    <row r="545" spans="1:6">
      <c r="A545" s="171">
        <v>261</v>
      </c>
      <c r="B545" s="318" t="s">
        <v>1636</v>
      </c>
      <c r="C545" s="319" t="s">
        <v>1745</v>
      </c>
      <c r="D545" s="213" t="s">
        <v>1644</v>
      </c>
      <c r="E545" s="322">
        <v>888.26</v>
      </c>
      <c r="F545" s="321" t="s">
        <v>1701</v>
      </c>
    </row>
    <row r="546" spans="1:6">
      <c r="A546" s="171">
        <v>262</v>
      </c>
      <c r="B546" s="318" t="s">
        <v>1636</v>
      </c>
      <c r="C546" s="319" t="s">
        <v>1746</v>
      </c>
      <c r="D546" s="213" t="s">
        <v>1644</v>
      </c>
      <c r="E546" s="322">
        <v>410.84</v>
      </c>
      <c r="F546" s="321" t="s">
        <v>1747</v>
      </c>
    </row>
    <row r="547" spans="1:6">
      <c r="A547" s="171">
        <v>263</v>
      </c>
      <c r="B547" s="318" t="s">
        <v>1636</v>
      </c>
      <c r="C547" s="319" t="s">
        <v>1748</v>
      </c>
      <c r="D547" s="213" t="s">
        <v>1644</v>
      </c>
      <c r="E547" s="322">
        <v>2316.83</v>
      </c>
      <c r="F547" s="321" t="s">
        <v>1722</v>
      </c>
    </row>
    <row r="548" spans="1:6">
      <c r="A548" s="171">
        <v>264</v>
      </c>
      <c r="B548" s="318" t="s">
        <v>1636</v>
      </c>
      <c r="C548" s="319" t="s">
        <v>1749</v>
      </c>
      <c r="D548" s="213" t="s">
        <v>1644</v>
      </c>
      <c r="E548" s="322">
        <v>1938.61</v>
      </c>
      <c r="F548" s="321" t="s">
        <v>1750</v>
      </c>
    </row>
    <row r="549" spans="1:6">
      <c r="A549" s="171">
        <v>265</v>
      </c>
      <c r="B549" s="318" t="s">
        <v>1636</v>
      </c>
      <c r="C549" s="319" t="s">
        <v>1751</v>
      </c>
      <c r="D549" s="213" t="s">
        <v>1644</v>
      </c>
      <c r="E549" s="322">
        <v>1238.31</v>
      </c>
      <c r="F549" s="321" t="s">
        <v>1673</v>
      </c>
    </row>
    <row r="550" spans="1:6">
      <c r="A550" s="171">
        <v>266</v>
      </c>
      <c r="B550" s="318" t="s">
        <v>1636</v>
      </c>
      <c r="C550" s="319" t="s">
        <v>1752</v>
      </c>
      <c r="D550" s="213" t="s">
        <v>1644</v>
      </c>
      <c r="E550" s="322">
        <v>1035.24</v>
      </c>
      <c r="F550" s="321" t="s">
        <v>1651</v>
      </c>
    </row>
    <row r="551" spans="1:6">
      <c r="A551" s="171">
        <v>267</v>
      </c>
      <c r="B551" s="318" t="s">
        <v>1636</v>
      </c>
      <c r="C551" s="319" t="s">
        <v>1753</v>
      </c>
      <c r="D551" s="213" t="s">
        <v>1644</v>
      </c>
      <c r="E551" s="322">
        <v>933.2</v>
      </c>
      <c r="F551" s="321" t="s">
        <v>1659</v>
      </c>
    </row>
    <row r="552" spans="1:6">
      <c r="A552" s="171">
        <v>268</v>
      </c>
      <c r="B552" s="318" t="s">
        <v>1636</v>
      </c>
      <c r="C552" s="319" t="s">
        <v>1754</v>
      </c>
      <c r="D552" s="213" t="s">
        <v>1644</v>
      </c>
      <c r="E552" s="322">
        <v>1645.16</v>
      </c>
      <c r="F552" s="321" t="s">
        <v>1730</v>
      </c>
    </row>
    <row r="553" spans="1:6" ht="24.75">
      <c r="A553" s="171">
        <v>269</v>
      </c>
      <c r="B553" s="318" t="s">
        <v>1636</v>
      </c>
      <c r="C553" s="319" t="s">
        <v>1755</v>
      </c>
      <c r="D553" s="213" t="s">
        <v>1644</v>
      </c>
      <c r="E553" s="322">
        <v>660.31</v>
      </c>
      <c r="F553" s="321" t="s">
        <v>1756</v>
      </c>
    </row>
    <row r="554" spans="1:6">
      <c r="A554" s="171">
        <v>270</v>
      </c>
      <c r="B554" s="318" t="s">
        <v>1636</v>
      </c>
      <c r="C554" s="319" t="s">
        <v>1757</v>
      </c>
      <c r="D554" s="213" t="s">
        <v>1644</v>
      </c>
      <c r="E554" s="322">
        <v>1244.07</v>
      </c>
      <c r="F554" s="321" t="s">
        <v>1657</v>
      </c>
    </row>
    <row r="555" spans="1:6">
      <c r="A555" s="171">
        <v>271</v>
      </c>
      <c r="B555" s="318" t="s">
        <v>1636</v>
      </c>
      <c r="C555" s="319" t="s">
        <v>1758</v>
      </c>
      <c r="D555" s="213" t="s">
        <v>1644</v>
      </c>
      <c r="E555" s="322">
        <v>2518.83</v>
      </c>
      <c r="F555" s="321" t="s">
        <v>1759</v>
      </c>
    </row>
    <row r="556" spans="1:6">
      <c r="A556" s="171">
        <v>272</v>
      </c>
      <c r="B556" s="318" t="s">
        <v>1636</v>
      </c>
      <c r="C556" s="319" t="s">
        <v>1760</v>
      </c>
      <c r="D556" s="213" t="s">
        <v>1644</v>
      </c>
      <c r="E556" s="322">
        <v>2812.68</v>
      </c>
      <c r="F556" s="321" t="s">
        <v>1659</v>
      </c>
    </row>
    <row r="557" spans="1:6">
      <c r="A557" s="171">
        <v>273</v>
      </c>
      <c r="B557" s="318" t="s">
        <v>1636</v>
      </c>
      <c r="C557" s="319" t="s">
        <v>1761</v>
      </c>
      <c r="D557" s="213" t="s">
        <v>1644</v>
      </c>
      <c r="E557" s="322">
        <v>939.22</v>
      </c>
      <c r="F557" s="321" t="s">
        <v>1659</v>
      </c>
    </row>
    <row r="558" spans="1:6">
      <c r="A558" s="171">
        <v>274</v>
      </c>
      <c r="B558" s="318" t="s">
        <v>1636</v>
      </c>
      <c r="C558" s="319" t="s">
        <v>1762</v>
      </c>
      <c r="D558" s="213" t="s">
        <v>1644</v>
      </c>
      <c r="E558" s="322">
        <v>589.48</v>
      </c>
      <c r="F558" s="321" t="s">
        <v>1763</v>
      </c>
    </row>
    <row r="559" spans="1:6" ht="24.75">
      <c r="A559" s="171">
        <v>275</v>
      </c>
      <c r="B559" s="318" t="s">
        <v>1636</v>
      </c>
      <c r="C559" s="319" t="s">
        <v>1764</v>
      </c>
      <c r="D559" s="213" t="s">
        <v>1644</v>
      </c>
      <c r="E559" s="322">
        <v>2342.1</v>
      </c>
      <c r="F559" s="321" t="s">
        <v>1699</v>
      </c>
    </row>
    <row r="560" spans="1:6">
      <c r="A560" s="171">
        <v>276</v>
      </c>
      <c r="B560" s="318" t="s">
        <v>1636</v>
      </c>
      <c r="C560" s="319" t="s">
        <v>1765</v>
      </c>
      <c r="D560" s="213" t="s">
        <v>1644</v>
      </c>
      <c r="E560" s="322">
        <v>1175.2</v>
      </c>
      <c r="F560" s="321" t="s">
        <v>1638</v>
      </c>
    </row>
    <row r="561" spans="1:6">
      <c r="A561" s="171">
        <v>277</v>
      </c>
      <c r="B561" s="318" t="s">
        <v>1636</v>
      </c>
      <c r="C561" s="319" t="s">
        <v>1766</v>
      </c>
      <c r="D561" s="213" t="s">
        <v>1644</v>
      </c>
      <c r="E561" s="322">
        <v>786.71</v>
      </c>
      <c r="F561" s="321" t="s">
        <v>1638</v>
      </c>
    </row>
    <row r="562" spans="1:6">
      <c r="A562" s="171">
        <v>278</v>
      </c>
      <c r="B562" s="318" t="s">
        <v>1636</v>
      </c>
      <c r="C562" s="319" t="s">
        <v>1767</v>
      </c>
      <c r="D562" s="213" t="s">
        <v>1644</v>
      </c>
      <c r="E562" s="322">
        <v>1656.24</v>
      </c>
      <c r="F562" s="321" t="s">
        <v>1768</v>
      </c>
    </row>
    <row r="563" spans="1:6">
      <c r="A563" s="171">
        <v>279</v>
      </c>
      <c r="B563" s="318" t="s">
        <v>1636</v>
      </c>
      <c r="C563" s="319" t="s">
        <v>1769</v>
      </c>
      <c r="D563" s="213" t="s">
        <v>1644</v>
      </c>
      <c r="E563" s="322">
        <v>795.64</v>
      </c>
      <c r="F563" s="321" t="s">
        <v>1659</v>
      </c>
    </row>
    <row r="564" spans="1:6">
      <c r="A564" s="171">
        <v>280</v>
      </c>
      <c r="B564" s="318" t="s">
        <v>1636</v>
      </c>
      <c r="C564" s="319" t="s">
        <v>1770</v>
      </c>
      <c r="D564" s="213" t="s">
        <v>1644</v>
      </c>
      <c r="E564" s="322">
        <v>774.58</v>
      </c>
      <c r="F564" s="321" t="s">
        <v>1640</v>
      </c>
    </row>
    <row r="565" spans="1:6">
      <c r="A565" s="171">
        <v>281</v>
      </c>
      <c r="B565" s="318" t="s">
        <v>1636</v>
      </c>
      <c r="C565" s="319" t="s">
        <v>1771</v>
      </c>
      <c r="D565" s="213" t="s">
        <v>1644</v>
      </c>
      <c r="E565" s="322">
        <v>550.53</v>
      </c>
      <c r="F565" s="321" t="s">
        <v>1638</v>
      </c>
    </row>
    <row r="566" spans="1:6">
      <c r="A566" s="171">
        <v>282</v>
      </c>
      <c r="B566" s="318" t="s">
        <v>1636</v>
      </c>
      <c r="C566" s="319" t="s">
        <v>1772</v>
      </c>
      <c r="D566" s="213" t="s">
        <v>1644</v>
      </c>
      <c r="E566" s="322">
        <v>1141.83</v>
      </c>
      <c r="F566" s="321" t="s">
        <v>1659</v>
      </c>
    </row>
    <row r="567" spans="1:6" ht="24.75">
      <c r="A567" s="171">
        <v>283</v>
      </c>
      <c r="B567" s="318" t="s">
        <v>1636</v>
      </c>
      <c r="C567" s="319" t="s">
        <v>1773</v>
      </c>
      <c r="D567" s="213" t="s">
        <v>1644</v>
      </c>
      <c r="E567" s="322">
        <v>924.53</v>
      </c>
      <c r="F567" s="321" t="s">
        <v>1774</v>
      </c>
    </row>
    <row r="568" spans="1:6" ht="24.75">
      <c r="A568" s="171">
        <v>284</v>
      </c>
      <c r="B568" s="318" t="s">
        <v>1636</v>
      </c>
      <c r="C568" s="319" t="s">
        <v>1775</v>
      </c>
      <c r="D568" s="213" t="s">
        <v>1644</v>
      </c>
      <c r="E568" s="322">
        <v>1684.4</v>
      </c>
      <c r="F568" s="321" t="s">
        <v>1661</v>
      </c>
    </row>
    <row r="569" spans="1:6">
      <c r="A569" s="171">
        <v>285</v>
      </c>
      <c r="B569" s="318" t="s">
        <v>1636</v>
      </c>
      <c r="C569" s="319" t="s">
        <v>1776</v>
      </c>
      <c r="D569" s="213" t="s">
        <v>1644</v>
      </c>
      <c r="E569" s="322">
        <v>1355.26</v>
      </c>
      <c r="F569" s="321" t="s">
        <v>1681</v>
      </c>
    </row>
    <row r="570" spans="1:6">
      <c r="A570" s="171">
        <v>286</v>
      </c>
      <c r="B570" s="318" t="s">
        <v>1636</v>
      </c>
      <c r="C570" s="319" t="s">
        <v>1777</v>
      </c>
      <c r="D570" s="213" t="s">
        <v>1644</v>
      </c>
      <c r="E570" s="322">
        <v>1071.25</v>
      </c>
      <c r="F570" s="321" t="s">
        <v>1656</v>
      </c>
    </row>
    <row r="571" spans="1:6">
      <c r="A571" s="171">
        <v>287</v>
      </c>
      <c r="B571" s="318" t="s">
        <v>1636</v>
      </c>
      <c r="C571" s="319" t="s">
        <v>1778</v>
      </c>
      <c r="D571" s="213" t="s">
        <v>1644</v>
      </c>
      <c r="E571" s="322">
        <v>3224.57</v>
      </c>
      <c r="F571" s="321" t="s">
        <v>1671</v>
      </c>
    </row>
    <row r="572" spans="1:6">
      <c r="A572" s="171">
        <v>288</v>
      </c>
      <c r="B572" s="318" t="s">
        <v>1636</v>
      </c>
      <c r="C572" s="319" t="s">
        <v>1779</v>
      </c>
      <c r="D572" s="213" t="s">
        <v>1644</v>
      </c>
      <c r="E572" s="322">
        <v>331.44</v>
      </c>
      <c r="F572" s="321" t="s">
        <v>1780</v>
      </c>
    </row>
    <row r="573" spans="1:6">
      <c r="A573" s="171">
        <v>289</v>
      </c>
      <c r="B573" s="318" t="s">
        <v>1636</v>
      </c>
      <c r="C573" s="319" t="s">
        <v>1781</v>
      </c>
      <c r="D573" s="213" t="s">
        <v>1644</v>
      </c>
      <c r="E573" s="322">
        <v>1314</v>
      </c>
      <c r="F573" s="321" t="s">
        <v>1707</v>
      </c>
    </row>
    <row r="574" spans="1:6">
      <c r="A574" s="171">
        <v>290</v>
      </c>
      <c r="B574" s="318" t="s">
        <v>1636</v>
      </c>
      <c r="C574" s="319" t="s">
        <v>1782</v>
      </c>
      <c r="D574" s="213" t="s">
        <v>1644</v>
      </c>
      <c r="E574" s="322">
        <v>3088.45</v>
      </c>
      <c r="F574" s="321" t="s">
        <v>1783</v>
      </c>
    </row>
    <row r="575" spans="1:6">
      <c r="A575" s="171">
        <v>291</v>
      </c>
      <c r="B575" s="318" t="s">
        <v>1636</v>
      </c>
      <c r="C575" s="319" t="s">
        <v>1784</v>
      </c>
      <c r="D575" s="213" t="s">
        <v>1644</v>
      </c>
      <c r="E575" s="322">
        <v>1410.29</v>
      </c>
      <c r="F575" s="321" t="s">
        <v>1656</v>
      </c>
    </row>
    <row r="576" spans="1:6">
      <c r="A576" s="171">
        <v>292</v>
      </c>
      <c r="B576" s="318" t="s">
        <v>1636</v>
      </c>
      <c r="C576" s="319" t="s">
        <v>1785</v>
      </c>
      <c r="D576" s="213" t="s">
        <v>1644</v>
      </c>
      <c r="E576" s="322">
        <v>698.84</v>
      </c>
      <c r="F576" s="321" t="s">
        <v>1707</v>
      </c>
    </row>
    <row r="577" spans="1:6">
      <c r="A577" s="171">
        <v>293</v>
      </c>
      <c r="B577" s="318" t="s">
        <v>1636</v>
      </c>
      <c r="C577" s="319" t="s">
        <v>1786</v>
      </c>
      <c r="D577" s="213" t="s">
        <v>1644</v>
      </c>
      <c r="E577" s="322">
        <v>1085.1099999999999</v>
      </c>
      <c r="F577" s="321" t="s">
        <v>1787</v>
      </c>
    </row>
    <row r="578" spans="1:6">
      <c r="A578" s="171">
        <v>294</v>
      </c>
      <c r="B578" s="318" t="s">
        <v>1636</v>
      </c>
      <c r="C578" s="319" t="s">
        <v>1788</v>
      </c>
      <c r="D578" s="213" t="s">
        <v>1644</v>
      </c>
      <c r="E578" s="322">
        <v>1040.48</v>
      </c>
      <c r="F578" s="321" t="s">
        <v>1789</v>
      </c>
    </row>
    <row r="579" spans="1:6">
      <c r="A579" s="171">
        <v>295</v>
      </c>
      <c r="B579" s="318" t="s">
        <v>1636</v>
      </c>
      <c r="C579" s="319" t="s">
        <v>1790</v>
      </c>
      <c r="D579" s="213" t="s">
        <v>1644</v>
      </c>
      <c r="E579" s="322">
        <v>600.54999999999995</v>
      </c>
      <c r="F579" s="321" t="s">
        <v>1673</v>
      </c>
    </row>
    <row r="580" spans="1:6" ht="24.75">
      <c r="A580" s="171">
        <v>296</v>
      </c>
      <c r="B580" s="318" t="s">
        <v>1636</v>
      </c>
      <c r="C580" s="319" t="s">
        <v>1791</v>
      </c>
      <c r="D580" s="213" t="s">
        <v>1644</v>
      </c>
      <c r="E580" s="322">
        <v>547.28</v>
      </c>
      <c r="F580" s="321" t="s">
        <v>1792</v>
      </c>
    </row>
    <row r="581" spans="1:6">
      <c r="A581" s="171">
        <v>297</v>
      </c>
      <c r="B581" s="318" t="s">
        <v>1636</v>
      </c>
      <c r="C581" s="319" t="s">
        <v>1793</v>
      </c>
      <c r="D581" s="213" t="s">
        <v>1644</v>
      </c>
      <c r="E581" s="322">
        <v>507.13</v>
      </c>
      <c r="F581" s="321" t="s">
        <v>1701</v>
      </c>
    </row>
    <row r="582" spans="1:6">
      <c r="A582" s="171">
        <v>298</v>
      </c>
      <c r="B582" s="318" t="s">
        <v>1636</v>
      </c>
      <c r="C582" s="319" t="s">
        <v>1794</v>
      </c>
      <c r="D582" s="213" t="s">
        <v>1644</v>
      </c>
      <c r="E582" s="322">
        <v>1569.91</v>
      </c>
      <c r="F582" s="321" t="s">
        <v>1795</v>
      </c>
    </row>
    <row r="583" spans="1:6">
      <c r="A583" s="171">
        <v>299</v>
      </c>
      <c r="B583" s="318" t="s">
        <v>1636</v>
      </c>
      <c r="C583" s="319" t="s">
        <v>1796</v>
      </c>
      <c r="D583" s="213" t="s">
        <v>1644</v>
      </c>
      <c r="E583" s="322">
        <v>1158.3900000000001</v>
      </c>
      <c r="F583" s="321" t="s">
        <v>1640</v>
      </c>
    </row>
    <row r="584" spans="1:6" ht="24.75">
      <c r="A584" s="171">
        <v>300</v>
      </c>
      <c r="B584" s="318" t="s">
        <v>1636</v>
      </c>
      <c r="C584" s="319" t="s">
        <v>1797</v>
      </c>
      <c r="D584" s="213" t="s">
        <v>1644</v>
      </c>
      <c r="E584" s="322">
        <v>250.99</v>
      </c>
      <c r="F584" s="321" t="s">
        <v>1699</v>
      </c>
    </row>
    <row r="585" spans="1:6">
      <c r="A585" s="171">
        <v>301</v>
      </c>
      <c r="B585" s="318" t="s">
        <v>1636</v>
      </c>
      <c r="C585" s="319" t="s">
        <v>1798</v>
      </c>
      <c r="D585" s="213" t="s">
        <v>1644</v>
      </c>
      <c r="E585" s="322">
        <v>1780.86</v>
      </c>
      <c r="F585" s="321" t="s">
        <v>1671</v>
      </c>
    </row>
    <row r="586" spans="1:6">
      <c r="A586" s="171">
        <v>302</v>
      </c>
      <c r="B586" s="318" t="s">
        <v>1636</v>
      </c>
      <c r="C586" s="319" t="s">
        <v>1799</v>
      </c>
      <c r="D586" s="213" t="s">
        <v>1644</v>
      </c>
      <c r="E586" s="322">
        <v>761.21</v>
      </c>
      <c r="F586" s="321" t="s">
        <v>1665</v>
      </c>
    </row>
    <row r="587" spans="1:6">
      <c r="A587" s="171">
        <v>303</v>
      </c>
      <c r="B587" s="318" t="s">
        <v>1636</v>
      </c>
      <c r="C587" s="319" t="s">
        <v>1800</v>
      </c>
      <c r="D587" s="213" t="s">
        <v>1644</v>
      </c>
      <c r="E587" s="322">
        <v>825.84</v>
      </c>
      <c r="F587" s="321" t="s">
        <v>1750</v>
      </c>
    </row>
    <row r="588" spans="1:6">
      <c r="A588" s="171">
        <v>304</v>
      </c>
      <c r="B588" s="318" t="s">
        <v>1636</v>
      </c>
      <c r="C588" s="319" t="s">
        <v>1801</v>
      </c>
      <c r="D588" s="213" t="s">
        <v>1644</v>
      </c>
      <c r="E588" s="322">
        <v>1731.88</v>
      </c>
      <c r="F588" s="321" t="s">
        <v>1673</v>
      </c>
    </row>
    <row r="589" spans="1:6">
      <c r="A589" s="171">
        <v>305</v>
      </c>
      <c r="B589" s="318" t="s">
        <v>1636</v>
      </c>
      <c r="C589" s="319" t="s">
        <v>1802</v>
      </c>
      <c r="D589" s="213" t="s">
        <v>1644</v>
      </c>
      <c r="E589" s="322">
        <v>1337.89</v>
      </c>
      <c r="F589" s="321" t="s">
        <v>1673</v>
      </c>
    </row>
    <row r="590" spans="1:6">
      <c r="A590" s="171">
        <v>306</v>
      </c>
      <c r="B590" s="318" t="s">
        <v>1636</v>
      </c>
      <c r="C590" s="319" t="s">
        <v>1803</v>
      </c>
      <c r="D590" s="213" t="s">
        <v>1644</v>
      </c>
      <c r="E590" s="322">
        <v>2443.2399999999998</v>
      </c>
      <c r="F590" s="321" t="s">
        <v>1804</v>
      </c>
    </row>
    <row r="591" spans="1:6">
      <c r="A591" s="171">
        <v>307</v>
      </c>
      <c r="B591" s="318" t="s">
        <v>1636</v>
      </c>
      <c r="C591" s="319" t="s">
        <v>1805</v>
      </c>
      <c r="D591" s="213" t="s">
        <v>1644</v>
      </c>
      <c r="E591" s="322">
        <v>29872.38</v>
      </c>
      <c r="F591" s="321" t="s">
        <v>1647</v>
      </c>
    </row>
    <row r="592" spans="1:6">
      <c r="A592" s="171">
        <v>308</v>
      </c>
      <c r="B592" s="318" t="s">
        <v>1636</v>
      </c>
      <c r="C592" s="319" t="s">
        <v>1806</v>
      </c>
      <c r="D592" s="213" t="s">
        <v>1644</v>
      </c>
      <c r="E592" s="322">
        <v>946.49</v>
      </c>
      <c r="F592" s="321" t="s">
        <v>1780</v>
      </c>
    </row>
    <row r="593" spans="1:6">
      <c r="A593" s="171">
        <v>309</v>
      </c>
      <c r="B593" s="318" t="s">
        <v>1636</v>
      </c>
      <c r="C593" s="319" t="s">
        <v>1807</v>
      </c>
      <c r="D593" s="213" t="s">
        <v>1644</v>
      </c>
      <c r="E593" s="322">
        <v>2084.83</v>
      </c>
      <c r="F593" s="321" t="s">
        <v>1639</v>
      </c>
    </row>
    <row r="594" spans="1:6">
      <c r="A594" s="171">
        <v>310</v>
      </c>
      <c r="B594" s="318" t="s">
        <v>1636</v>
      </c>
      <c r="C594" s="319" t="s">
        <v>1808</v>
      </c>
      <c r="D594" s="213" t="s">
        <v>1644</v>
      </c>
      <c r="E594" s="322">
        <v>1411.44</v>
      </c>
      <c r="F594" s="321" t="s">
        <v>1685</v>
      </c>
    </row>
    <row r="595" spans="1:6">
      <c r="A595" s="171">
        <v>311</v>
      </c>
      <c r="B595" s="318" t="s">
        <v>1636</v>
      </c>
      <c r="C595" s="319" t="s">
        <v>1809</v>
      </c>
      <c r="D595" s="213" t="s">
        <v>1644</v>
      </c>
      <c r="E595" s="322">
        <v>2627.69</v>
      </c>
      <c r="F595" s="321" t="s">
        <v>1730</v>
      </c>
    </row>
    <row r="596" spans="1:6">
      <c r="A596" s="171">
        <v>312</v>
      </c>
      <c r="B596" s="318" t="s">
        <v>1636</v>
      </c>
      <c r="C596" s="319" t="s">
        <v>1810</v>
      </c>
      <c r="D596" s="213" t="s">
        <v>1644</v>
      </c>
      <c r="E596" s="322">
        <v>389.08</v>
      </c>
      <c r="F596" s="321" t="s">
        <v>1665</v>
      </c>
    </row>
    <row r="597" spans="1:6">
      <c r="A597" s="171">
        <v>3123</v>
      </c>
      <c r="B597" s="318" t="s">
        <v>1636</v>
      </c>
      <c r="C597" s="319" t="s">
        <v>1811</v>
      </c>
      <c r="D597" s="213" t="s">
        <v>1644</v>
      </c>
      <c r="E597" s="322">
        <v>1281.1099999999999</v>
      </c>
      <c r="F597" s="321" t="s">
        <v>1701</v>
      </c>
    </row>
    <row r="598" spans="1:6">
      <c r="A598" s="171">
        <v>314</v>
      </c>
      <c r="B598" s="318" t="s">
        <v>1636</v>
      </c>
      <c r="C598" s="319" t="s">
        <v>1812</v>
      </c>
      <c r="D598" s="213" t="s">
        <v>1644</v>
      </c>
      <c r="E598" s="322">
        <v>1674.27</v>
      </c>
      <c r="F598" s="321" t="s">
        <v>1813</v>
      </c>
    </row>
    <row r="599" spans="1:6">
      <c r="A599" s="171">
        <v>315</v>
      </c>
      <c r="B599" s="318" t="s">
        <v>1636</v>
      </c>
      <c r="C599" s="319" t="s">
        <v>1814</v>
      </c>
      <c r="D599" s="213" t="s">
        <v>1644</v>
      </c>
      <c r="E599" s="322">
        <v>2502.1999999999998</v>
      </c>
      <c r="F599" s="321" t="s">
        <v>1815</v>
      </c>
    </row>
    <row r="600" spans="1:6">
      <c r="A600" s="171">
        <v>316</v>
      </c>
      <c r="B600" s="318" t="s">
        <v>1636</v>
      </c>
      <c r="C600" s="319" t="s">
        <v>1816</v>
      </c>
      <c r="D600" s="213" t="s">
        <v>1644</v>
      </c>
      <c r="E600" s="322">
        <v>3639.59</v>
      </c>
      <c r="F600" s="321" t="s">
        <v>1654</v>
      </c>
    </row>
    <row r="601" spans="1:6">
      <c r="A601" s="171">
        <v>317</v>
      </c>
      <c r="B601" s="318" t="s">
        <v>1636</v>
      </c>
      <c r="C601" s="319" t="s">
        <v>1817</v>
      </c>
      <c r="D601" s="213" t="s">
        <v>1644</v>
      </c>
      <c r="E601" s="322">
        <v>1370.51</v>
      </c>
      <c r="F601" s="321" t="s">
        <v>1818</v>
      </c>
    </row>
    <row r="602" spans="1:6">
      <c r="A602" s="171">
        <v>318</v>
      </c>
      <c r="B602" s="318" t="s">
        <v>1636</v>
      </c>
      <c r="C602" s="319" t="s">
        <v>1819</v>
      </c>
      <c r="D602" s="213" t="s">
        <v>1644</v>
      </c>
      <c r="E602" s="322">
        <v>2081.2600000000002</v>
      </c>
      <c r="F602" s="321" t="s">
        <v>1820</v>
      </c>
    </row>
    <row r="603" spans="1:6">
      <c r="A603" s="171">
        <v>319</v>
      </c>
      <c r="B603" s="318" t="s">
        <v>1636</v>
      </c>
      <c r="C603" s="319" t="s">
        <v>1821</v>
      </c>
      <c r="D603" s="213" t="s">
        <v>1644</v>
      </c>
      <c r="E603" s="322">
        <v>897.13</v>
      </c>
      <c r="F603" s="321" t="s">
        <v>1669</v>
      </c>
    </row>
    <row r="604" spans="1:6">
      <c r="A604" s="171">
        <v>320</v>
      </c>
      <c r="B604" s="318" t="s">
        <v>1636</v>
      </c>
      <c r="C604" s="319" t="s">
        <v>1822</v>
      </c>
      <c r="D604" s="213" t="s">
        <v>1644</v>
      </c>
      <c r="E604" s="322">
        <v>1261.19</v>
      </c>
      <c r="F604" s="321" t="s">
        <v>1750</v>
      </c>
    </row>
    <row r="605" spans="1:6" ht="24.75">
      <c r="A605" s="171">
        <v>321</v>
      </c>
      <c r="B605" s="318" t="s">
        <v>1636</v>
      </c>
      <c r="C605" s="319" t="s">
        <v>1823</v>
      </c>
      <c r="D605" s="213" t="s">
        <v>1644</v>
      </c>
      <c r="E605" s="322">
        <v>981.4</v>
      </c>
      <c r="F605" s="321" t="s">
        <v>1824</v>
      </c>
    </row>
    <row r="606" spans="1:6" ht="24.75">
      <c r="A606" s="171">
        <v>322</v>
      </c>
      <c r="B606" s="318" t="s">
        <v>1636</v>
      </c>
      <c r="C606" s="319" t="s">
        <v>1825</v>
      </c>
      <c r="D606" s="213" t="s">
        <v>1644</v>
      </c>
      <c r="E606" s="322">
        <v>508.65</v>
      </c>
      <c r="F606" s="321" t="s">
        <v>1826</v>
      </c>
    </row>
    <row r="607" spans="1:6">
      <c r="A607" s="171">
        <v>323</v>
      </c>
      <c r="B607" s="318" t="s">
        <v>1636</v>
      </c>
      <c r="C607" s="319" t="s">
        <v>1827</v>
      </c>
      <c r="D607" s="213" t="s">
        <v>1644</v>
      </c>
      <c r="E607" s="322">
        <v>4895.8900000000003</v>
      </c>
      <c r="F607" s="321" t="s">
        <v>1763</v>
      </c>
    </row>
    <row r="608" spans="1:6">
      <c r="A608" s="171">
        <v>324</v>
      </c>
      <c r="B608" s="318" t="s">
        <v>1636</v>
      </c>
      <c r="C608" s="319" t="s">
        <v>1828</v>
      </c>
      <c r="D608" s="213" t="s">
        <v>1644</v>
      </c>
      <c r="E608" s="322">
        <v>1250.1400000000001</v>
      </c>
      <c r="F608" s="321" t="s">
        <v>1685</v>
      </c>
    </row>
    <row r="609" spans="1:6">
      <c r="A609" s="171">
        <v>325</v>
      </c>
      <c r="B609" s="318" t="s">
        <v>1636</v>
      </c>
      <c r="C609" s="319" t="s">
        <v>1829</v>
      </c>
      <c r="D609" s="213" t="s">
        <v>1644</v>
      </c>
      <c r="E609" s="322">
        <v>2085.7800000000002</v>
      </c>
      <c r="F609" s="321" t="s">
        <v>1659</v>
      </c>
    </row>
    <row r="610" spans="1:6">
      <c r="A610" s="171">
        <v>326</v>
      </c>
      <c r="B610" s="318" t="s">
        <v>1636</v>
      </c>
      <c r="C610" s="319" t="s">
        <v>1830</v>
      </c>
      <c r="D610" s="213" t="s">
        <v>1644</v>
      </c>
      <c r="E610" s="322">
        <v>1299.67</v>
      </c>
      <c r="F610" s="321" t="s">
        <v>1831</v>
      </c>
    </row>
    <row r="611" spans="1:6">
      <c r="A611" s="171">
        <v>327</v>
      </c>
      <c r="B611" s="318" t="s">
        <v>1636</v>
      </c>
      <c r="C611" s="319" t="s">
        <v>1832</v>
      </c>
      <c r="D611" s="213" t="s">
        <v>1644</v>
      </c>
      <c r="E611" s="322">
        <v>2150.33</v>
      </c>
      <c r="F611" s="321" t="s">
        <v>1654</v>
      </c>
    </row>
    <row r="612" spans="1:6">
      <c r="A612" s="171">
        <v>328</v>
      </c>
      <c r="B612" s="318" t="s">
        <v>1636</v>
      </c>
      <c r="C612" s="319" t="s">
        <v>1833</v>
      </c>
      <c r="D612" s="213" t="s">
        <v>1644</v>
      </c>
      <c r="E612" s="322">
        <v>1420.48</v>
      </c>
      <c r="F612" s="321" t="s">
        <v>1654</v>
      </c>
    </row>
    <row r="613" spans="1:6">
      <c r="A613" s="171">
        <v>329</v>
      </c>
      <c r="B613" s="318" t="s">
        <v>1636</v>
      </c>
      <c r="C613" s="319" t="s">
        <v>1834</v>
      </c>
      <c r="D613" s="213" t="s">
        <v>1644</v>
      </c>
      <c r="E613" s="322">
        <v>1310.74</v>
      </c>
      <c r="F613" s="321" t="s">
        <v>1720</v>
      </c>
    </row>
    <row r="614" spans="1:6">
      <c r="A614" s="171">
        <v>330</v>
      </c>
      <c r="B614" s="318" t="s">
        <v>1636</v>
      </c>
      <c r="C614" s="319" t="s">
        <v>1835</v>
      </c>
      <c r="D614" s="213" t="s">
        <v>1644</v>
      </c>
      <c r="E614" s="322">
        <v>451.66</v>
      </c>
      <c r="F614" s="321" t="s">
        <v>1701</v>
      </c>
    </row>
    <row r="615" spans="1:6">
      <c r="A615" s="171">
        <v>331</v>
      </c>
      <c r="B615" s="318" t="s">
        <v>1636</v>
      </c>
      <c r="C615" s="319" t="s">
        <v>1836</v>
      </c>
      <c r="D615" s="213" t="s">
        <v>1644</v>
      </c>
      <c r="E615" s="322">
        <v>1142.6300000000001</v>
      </c>
      <c r="F615" s="321" t="s">
        <v>1783</v>
      </c>
    </row>
    <row r="616" spans="1:6" ht="24.75">
      <c r="A616" s="171">
        <v>332</v>
      </c>
      <c r="B616" s="318" t="s">
        <v>1636</v>
      </c>
      <c r="C616" s="319" t="s">
        <v>1837</v>
      </c>
      <c r="D616" s="213" t="s">
        <v>1644</v>
      </c>
      <c r="E616" s="322">
        <v>1622.8</v>
      </c>
      <c r="F616" s="321" t="s">
        <v>1838</v>
      </c>
    </row>
    <row r="617" spans="1:6" ht="24.75">
      <c r="A617" s="171">
        <v>333</v>
      </c>
      <c r="B617" s="318" t="s">
        <v>1636</v>
      </c>
      <c r="C617" s="319" t="s">
        <v>1839</v>
      </c>
      <c r="D617" s="213" t="s">
        <v>1644</v>
      </c>
      <c r="E617" s="322">
        <v>442.2</v>
      </c>
      <c r="F617" s="321" t="s">
        <v>1699</v>
      </c>
    </row>
    <row r="618" spans="1:6">
      <c r="A618" s="171">
        <v>334</v>
      </c>
      <c r="B618" s="318" t="s">
        <v>1636</v>
      </c>
      <c r="C618" s="319" t="s">
        <v>1840</v>
      </c>
      <c r="D618" s="213" t="s">
        <v>1644</v>
      </c>
      <c r="E618" s="322">
        <v>2201.87</v>
      </c>
      <c r="F618" s="321" t="s">
        <v>1820</v>
      </c>
    </row>
    <row r="619" spans="1:6" ht="24.75">
      <c r="A619" s="171">
        <v>335</v>
      </c>
      <c r="B619" s="318" t="s">
        <v>1636</v>
      </c>
      <c r="C619" s="319" t="s">
        <v>1841</v>
      </c>
      <c r="D619" s="213" t="s">
        <v>1644</v>
      </c>
      <c r="E619" s="322">
        <v>2561.7199999999998</v>
      </c>
      <c r="F619" s="321" t="s">
        <v>1842</v>
      </c>
    </row>
    <row r="620" spans="1:6">
      <c r="A620" s="171">
        <v>336</v>
      </c>
      <c r="B620" s="318" t="s">
        <v>1636</v>
      </c>
      <c r="C620" s="319" t="s">
        <v>1843</v>
      </c>
      <c r="D620" s="213" t="s">
        <v>1644</v>
      </c>
      <c r="E620" s="322">
        <v>1502.73</v>
      </c>
      <c r="F620" s="321" t="s">
        <v>1651</v>
      </c>
    </row>
    <row r="621" spans="1:6">
      <c r="A621" s="171">
        <v>337</v>
      </c>
      <c r="B621" s="318" t="s">
        <v>1636</v>
      </c>
      <c r="C621" s="319" t="s">
        <v>1844</v>
      </c>
      <c r="D621" s="213" t="s">
        <v>1644</v>
      </c>
      <c r="E621" s="322">
        <v>1428.81</v>
      </c>
      <c r="F621" s="321" t="s">
        <v>1845</v>
      </c>
    </row>
    <row r="622" spans="1:6">
      <c r="A622" s="171">
        <v>338</v>
      </c>
      <c r="B622" s="318" t="s">
        <v>1636</v>
      </c>
      <c r="C622" s="319" t="s">
        <v>1846</v>
      </c>
      <c r="D622" s="213" t="s">
        <v>1644</v>
      </c>
      <c r="E622" s="320">
        <v>589.97</v>
      </c>
      <c r="F622" s="321" t="s">
        <v>1654</v>
      </c>
    </row>
    <row r="623" spans="1:6" ht="24.75">
      <c r="A623" s="171">
        <v>339</v>
      </c>
      <c r="B623" s="318" t="s">
        <v>1636</v>
      </c>
      <c r="C623" s="319" t="s">
        <v>1847</v>
      </c>
      <c r="D623" s="213" t="s">
        <v>1644</v>
      </c>
      <c r="E623" s="322">
        <v>0</v>
      </c>
      <c r="F623" s="321" t="s">
        <v>1842</v>
      </c>
    </row>
    <row r="624" spans="1:6">
      <c r="A624" s="171">
        <v>340</v>
      </c>
      <c r="B624" s="318" t="s">
        <v>1636</v>
      </c>
      <c r="C624" s="319" t="s">
        <v>1848</v>
      </c>
      <c r="D624" s="213" t="s">
        <v>1644</v>
      </c>
      <c r="E624" s="322">
        <v>829.19</v>
      </c>
      <c r="F624" s="321" t="s">
        <v>1673</v>
      </c>
    </row>
    <row r="625" spans="1:6" ht="24.75">
      <c r="A625" s="171">
        <v>341</v>
      </c>
      <c r="B625" s="318" t="s">
        <v>1636</v>
      </c>
      <c r="C625" s="319" t="s">
        <v>1849</v>
      </c>
      <c r="D625" s="213" t="s">
        <v>1644</v>
      </c>
      <c r="E625" s="322">
        <v>2273.19</v>
      </c>
      <c r="F625" s="321" t="s">
        <v>1699</v>
      </c>
    </row>
    <row r="626" spans="1:6">
      <c r="A626" s="171">
        <v>342</v>
      </c>
      <c r="B626" s="318" t="s">
        <v>1636</v>
      </c>
      <c r="C626" s="319" t="s">
        <v>1850</v>
      </c>
      <c r="D626" s="213" t="s">
        <v>1644</v>
      </c>
      <c r="E626" s="322">
        <v>2527.0500000000002</v>
      </c>
      <c r="F626" s="321" t="s">
        <v>1651</v>
      </c>
    </row>
    <row r="627" spans="1:6">
      <c r="A627" s="171">
        <v>343</v>
      </c>
      <c r="B627" s="318" t="s">
        <v>1636</v>
      </c>
      <c r="C627" s="319" t="s">
        <v>1851</v>
      </c>
      <c r="D627" s="213" t="s">
        <v>1644</v>
      </c>
      <c r="E627" s="322">
        <v>1929.93</v>
      </c>
      <c r="F627" s="321" t="s">
        <v>1665</v>
      </c>
    </row>
    <row r="628" spans="1:6">
      <c r="A628" s="171">
        <v>344</v>
      </c>
      <c r="B628" s="318" t="s">
        <v>1636</v>
      </c>
      <c r="C628" s="319" t="s">
        <v>1852</v>
      </c>
      <c r="D628" s="213" t="s">
        <v>1644</v>
      </c>
      <c r="E628" s="322">
        <v>2341.75</v>
      </c>
      <c r="F628" s="321" t="s">
        <v>1853</v>
      </c>
    </row>
    <row r="629" spans="1:6">
      <c r="A629" s="171">
        <v>345</v>
      </c>
      <c r="B629" s="318" t="s">
        <v>1636</v>
      </c>
      <c r="C629" s="319" t="s">
        <v>1854</v>
      </c>
      <c r="D629" s="213" t="s">
        <v>1644</v>
      </c>
      <c r="E629" s="322">
        <v>908.49</v>
      </c>
      <c r="F629" s="321" t="s">
        <v>1659</v>
      </c>
    </row>
    <row r="630" spans="1:6">
      <c r="A630" s="171">
        <v>346</v>
      </c>
      <c r="B630" s="318" t="s">
        <v>1636</v>
      </c>
      <c r="C630" s="319" t="s">
        <v>1855</v>
      </c>
      <c r="D630" s="213" t="s">
        <v>1644</v>
      </c>
      <c r="E630" s="322">
        <v>2149.69</v>
      </c>
      <c r="F630" s="321" t="s">
        <v>1730</v>
      </c>
    </row>
    <row r="631" spans="1:6" ht="24.75">
      <c r="A631" s="171">
        <v>347</v>
      </c>
      <c r="B631" s="318" t="s">
        <v>1636</v>
      </c>
      <c r="C631" s="319" t="s">
        <v>1856</v>
      </c>
      <c r="D631" s="213" t="s">
        <v>1644</v>
      </c>
      <c r="E631" s="322">
        <v>1189.1400000000001</v>
      </c>
      <c r="F631" s="321" t="s">
        <v>1838</v>
      </c>
    </row>
    <row r="632" spans="1:6">
      <c r="A632" s="171">
        <v>348</v>
      </c>
      <c r="B632" s="318" t="s">
        <v>1636</v>
      </c>
      <c r="C632" s="319" t="s">
        <v>1857</v>
      </c>
      <c r="D632" s="213" t="s">
        <v>1644</v>
      </c>
      <c r="E632" s="322">
        <v>824.1</v>
      </c>
      <c r="F632" s="321" t="s">
        <v>1858</v>
      </c>
    </row>
    <row r="633" spans="1:6">
      <c r="A633" s="171">
        <v>349</v>
      </c>
      <c r="B633" s="318" t="s">
        <v>1636</v>
      </c>
      <c r="C633" s="319" t="s">
        <v>1859</v>
      </c>
      <c r="D633" s="213" t="s">
        <v>1644</v>
      </c>
      <c r="E633" s="322">
        <v>872.84</v>
      </c>
      <c r="F633" s="321" t="s">
        <v>1860</v>
      </c>
    </row>
    <row r="634" spans="1:6">
      <c r="A634" s="171">
        <v>350</v>
      </c>
      <c r="B634" s="318" t="s">
        <v>1636</v>
      </c>
      <c r="C634" s="319" t="s">
        <v>1861</v>
      </c>
      <c r="D634" s="213" t="s">
        <v>1644</v>
      </c>
      <c r="E634" s="322">
        <v>1681.02</v>
      </c>
      <c r="F634" s="321" t="s">
        <v>1862</v>
      </c>
    </row>
    <row r="635" spans="1:6">
      <c r="A635" s="171">
        <v>351</v>
      </c>
      <c r="B635" s="318" t="s">
        <v>1636</v>
      </c>
      <c r="C635" s="319" t="s">
        <v>1863</v>
      </c>
      <c r="D635" s="213" t="s">
        <v>1644</v>
      </c>
      <c r="E635" s="322">
        <v>1767.98</v>
      </c>
      <c r="F635" s="321" t="s">
        <v>1720</v>
      </c>
    </row>
    <row r="636" spans="1:6">
      <c r="A636" s="171">
        <v>352</v>
      </c>
      <c r="B636" s="318" t="s">
        <v>1636</v>
      </c>
      <c r="C636" s="319" t="s">
        <v>1864</v>
      </c>
      <c r="D636" s="213" t="s">
        <v>1644</v>
      </c>
      <c r="E636" s="322">
        <v>1726.4</v>
      </c>
      <c r="F636" s="321" t="s">
        <v>1673</v>
      </c>
    </row>
    <row r="637" spans="1:6">
      <c r="A637" s="171">
        <v>353</v>
      </c>
      <c r="B637" s="318" t="s">
        <v>1636</v>
      </c>
      <c r="C637" s="319" t="s">
        <v>1865</v>
      </c>
      <c r="D637" s="213" t="s">
        <v>1644</v>
      </c>
      <c r="E637" s="322">
        <v>1571.85</v>
      </c>
      <c r="F637" s="321" t="s">
        <v>1866</v>
      </c>
    </row>
    <row r="638" spans="1:6">
      <c r="A638" s="171">
        <v>354</v>
      </c>
      <c r="B638" s="318" t="s">
        <v>1636</v>
      </c>
      <c r="C638" s="319" t="s">
        <v>1867</v>
      </c>
      <c r="D638" s="213" t="s">
        <v>1644</v>
      </c>
      <c r="E638" s="322">
        <v>2309.83</v>
      </c>
      <c r="F638" s="321" t="s">
        <v>1695</v>
      </c>
    </row>
    <row r="639" spans="1:6" ht="24.75">
      <c r="A639" s="326">
        <v>355</v>
      </c>
      <c r="B639" s="318" t="s">
        <v>1636</v>
      </c>
      <c r="C639" s="319" t="s">
        <v>1868</v>
      </c>
      <c r="D639" s="213" t="s">
        <v>1644</v>
      </c>
      <c r="E639" s="322">
        <v>3668.29</v>
      </c>
      <c r="F639" s="321" t="s">
        <v>1842</v>
      </c>
    </row>
    <row r="640" spans="1:6">
      <c r="A640" s="171">
        <v>356</v>
      </c>
      <c r="B640" s="318" t="s">
        <v>1636</v>
      </c>
      <c r="C640" s="319" t="s">
        <v>1869</v>
      </c>
      <c r="D640" s="213" t="s">
        <v>1644</v>
      </c>
      <c r="E640" s="322">
        <v>832.29</v>
      </c>
      <c r="F640" s="321" t="s">
        <v>1659</v>
      </c>
    </row>
    <row r="641" spans="1:6">
      <c r="A641" s="326">
        <v>357</v>
      </c>
      <c r="B641" s="318" t="s">
        <v>1636</v>
      </c>
      <c r="C641" s="319" t="s">
        <v>1870</v>
      </c>
      <c r="D641" s="213" t="s">
        <v>1644</v>
      </c>
      <c r="E641" s="322">
        <v>1598.65</v>
      </c>
      <c r="F641" s="321" t="s">
        <v>1871</v>
      </c>
    </row>
    <row r="642" spans="1:6">
      <c r="A642" s="171">
        <v>358</v>
      </c>
      <c r="B642" s="318" t="s">
        <v>1636</v>
      </c>
      <c r="C642" s="319" t="s">
        <v>1872</v>
      </c>
      <c r="D642" s="213" t="s">
        <v>1644</v>
      </c>
      <c r="E642" s="322">
        <v>2708.18</v>
      </c>
      <c r="F642" s="321" t="s">
        <v>1701</v>
      </c>
    </row>
    <row r="643" spans="1:6">
      <c r="A643" s="171">
        <v>359</v>
      </c>
      <c r="B643" s="318" t="s">
        <v>1636</v>
      </c>
      <c r="C643" s="319" t="s">
        <v>1873</v>
      </c>
      <c r="D643" s="213" t="s">
        <v>1644</v>
      </c>
      <c r="E643" s="322">
        <v>1111.46</v>
      </c>
      <c r="F643" s="321" t="s">
        <v>1874</v>
      </c>
    </row>
    <row r="644" spans="1:6">
      <c r="A644" s="171">
        <v>360</v>
      </c>
      <c r="B644" s="318" t="s">
        <v>1636</v>
      </c>
      <c r="C644" s="319" t="s">
        <v>1875</v>
      </c>
      <c r="D644" s="213" t="s">
        <v>1644</v>
      </c>
      <c r="E644" s="322">
        <v>994.84</v>
      </c>
      <c r="F644" s="321" t="s">
        <v>1673</v>
      </c>
    </row>
    <row r="645" spans="1:6">
      <c r="A645" s="171">
        <v>361</v>
      </c>
      <c r="B645" s="318" t="s">
        <v>1636</v>
      </c>
      <c r="C645" s="319" t="s">
        <v>1876</v>
      </c>
      <c r="D645" s="213" t="s">
        <v>1644</v>
      </c>
      <c r="E645" s="322">
        <v>1154.78</v>
      </c>
      <c r="F645" s="321" t="s">
        <v>1651</v>
      </c>
    </row>
    <row r="646" spans="1:6">
      <c r="A646" s="171">
        <v>362</v>
      </c>
      <c r="B646" s="318" t="s">
        <v>1636</v>
      </c>
      <c r="C646" s="319" t="s">
        <v>1877</v>
      </c>
      <c r="D646" s="213" t="s">
        <v>1644</v>
      </c>
      <c r="E646" s="322">
        <v>1321.58</v>
      </c>
      <c r="F646" s="321" t="s">
        <v>1669</v>
      </c>
    </row>
    <row r="647" spans="1:6">
      <c r="A647" s="171">
        <v>363</v>
      </c>
      <c r="B647" s="318" t="s">
        <v>1636</v>
      </c>
      <c r="C647" s="319" t="s">
        <v>1878</v>
      </c>
      <c r="D647" s="213" t="s">
        <v>1644</v>
      </c>
      <c r="E647" s="322">
        <v>2758.23</v>
      </c>
      <c r="F647" s="321" t="s">
        <v>1879</v>
      </c>
    </row>
    <row r="648" spans="1:6">
      <c r="A648" s="171">
        <v>364</v>
      </c>
      <c r="B648" s="318" t="s">
        <v>1636</v>
      </c>
      <c r="C648" s="319" t="s">
        <v>1880</v>
      </c>
      <c r="D648" s="213" t="s">
        <v>1644</v>
      </c>
      <c r="E648" s="322">
        <v>1056.08</v>
      </c>
      <c r="F648" s="321" t="s">
        <v>1665</v>
      </c>
    </row>
    <row r="649" spans="1:6">
      <c r="A649" s="171">
        <v>364</v>
      </c>
      <c r="B649" s="318" t="s">
        <v>1636</v>
      </c>
      <c r="C649" s="319" t="s">
        <v>1881</v>
      </c>
      <c r="D649" s="213" t="s">
        <v>1644</v>
      </c>
      <c r="E649" s="322">
        <v>2447.13</v>
      </c>
      <c r="F649" s="321" t="s">
        <v>1882</v>
      </c>
    </row>
    <row r="650" spans="1:6">
      <c r="A650" s="171">
        <v>366</v>
      </c>
      <c r="B650" s="318" t="s">
        <v>1636</v>
      </c>
      <c r="C650" s="319" t="s">
        <v>1344</v>
      </c>
      <c r="D650" s="213" t="s">
        <v>1644</v>
      </c>
      <c r="E650" s="322">
        <v>1678.99</v>
      </c>
      <c r="F650" s="321" t="s">
        <v>1659</v>
      </c>
    </row>
    <row r="651" spans="1:6">
      <c r="A651" s="171">
        <v>367</v>
      </c>
      <c r="B651" s="318" t="s">
        <v>1636</v>
      </c>
      <c r="C651" s="319" t="s">
        <v>1883</v>
      </c>
      <c r="D651" s="213" t="s">
        <v>1644</v>
      </c>
      <c r="E651" s="322">
        <v>1314.33</v>
      </c>
      <c r="F651" s="321" t="s">
        <v>1673</v>
      </c>
    </row>
    <row r="652" spans="1:6">
      <c r="A652" s="171">
        <v>368</v>
      </c>
      <c r="B652" s="318" t="s">
        <v>1636</v>
      </c>
      <c r="C652" s="319" t="s">
        <v>1884</v>
      </c>
      <c r="D652" s="213" t="s">
        <v>1644</v>
      </c>
      <c r="E652" s="322">
        <v>2104.27</v>
      </c>
      <c r="F652" s="321" t="s">
        <v>1695</v>
      </c>
    </row>
    <row r="653" spans="1:6">
      <c r="A653" s="171">
        <v>369</v>
      </c>
      <c r="B653" s="318" t="s">
        <v>1636</v>
      </c>
      <c r="C653" s="319" t="s">
        <v>1885</v>
      </c>
      <c r="D653" s="213" t="s">
        <v>1644</v>
      </c>
      <c r="E653" s="322">
        <v>2231.96</v>
      </c>
      <c r="F653" s="321" t="s">
        <v>1820</v>
      </c>
    </row>
  </sheetData>
  <mergeCells count="21">
    <mergeCell ref="C459:D459"/>
    <mergeCell ref="C456:D456"/>
    <mergeCell ref="C457:D457"/>
    <mergeCell ref="C458:D458"/>
    <mergeCell ref="C281:D281"/>
    <mergeCell ref="A1:E1"/>
    <mergeCell ref="A2:F2"/>
    <mergeCell ref="B3:D3"/>
    <mergeCell ref="B26:D26"/>
    <mergeCell ref="B213:D213"/>
    <mergeCell ref="A24:F24"/>
    <mergeCell ref="B241:D241"/>
    <mergeCell ref="B260:D260"/>
    <mergeCell ref="B275:D275"/>
    <mergeCell ref="B25:D25"/>
    <mergeCell ref="C282:D282"/>
    <mergeCell ref="A165:F165"/>
    <mergeCell ref="A212:F212"/>
    <mergeCell ref="A240:F240"/>
    <mergeCell ref="A259:F259"/>
    <mergeCell ref="A274:F27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view="pageBreakPreview" zoomScaleNormal="100" zoomScaleSheetLayoutView="100" workbookViewId="0">
      <selection activeCell="C121" sqref="C121"/>
    </sheetView>
  </sheetViews>
  <sheetFormatPr defaultRowHeight="15.75"/>
  <cols>
    <col min="1" max="1" width="12.625" customWidth="1"/>
    <col min="2" max="2" width="17.875" customWidth="1"/>
    <col min="3" max="3" width="29.5" customWidth="1"/>
    <col min="4" max="4" width="12.625" customWidth="1"/>
    <col min="5" max="5" width="20.5" customWidth="1"/>
  </cols>
  <sheetData>
    <row r="1" spans="1:6" ht="20.25">
      <c r="A1" s="350" t="s">
        <v>175</v>
      </c>
      <c r="B1" s="350"/>
      <c r="C1" s="350"/>
      <c r="D1" s="350"/>
      <c r="E1" s="350"/>
    </row>
    <row r="2" spans="1:6" ht="31.5">
      <c r="A2" s="29" t="s">
        <v>51</v>
      </c>
      <c r="B2" s="29" t="s">
        <v>57</v>
      </c>
      <c r="C2" s="29" t="s">
        <v>128</v>
      </c>
      <c r="D2" s="29" t="s">
        <v>143</v>
      </c>
      <c r="E2" s="29" t="s">
        <v>127</v>
      </c>
      <c r="F2" s="3"/>
    </row>
    <row r="3" spans="1:6" ht="26.25">
      <c r="A3" s="224">
        <v>1</v>
      </c>
      <c r="B3" s="224" t="s">
        <v>251</v>
      </c>
      <c r="C3" s="223" t="s">
        <v>1348</v>
      </c>
      <c r="D3" s="225">
        <v>1151</v>
      </c>
      <c r="E3" s="226" t="s">
        <v>1349</v>
      </c>
      <c r="F3" s="18"/>
    </row>
    <row r="4" spans="1:6" ht="26.25">
      <c r="A4" s="224">
        <v>2</v>
      </c>
      <c r="B4" s="224" t="s">
        <v>251</v>
      </c>
      <c r="C4" s="223" t="s">
        <v>1350</v>
      </c>
      <c r="D4" s="225">
        <v>21388.7</v>
      </c>
      <c r="E4" s="226" t="s">
        <v>1028</v>
      </c>
      <c r="F4" s="18"/>
    </row>
    <row r="5" spans="1:6">
      <c r="A5" s="224">
        <v>3</v>
      </c>
      <c r="B5" s="224" t="s">
        <v>251</v>
      </c>
      <c r="C5" s="223" t="s">
        <v>978</v>
      </c>
      <c r="D5" s="225">
        <v>100</v>
      </c>
      <c r="E5" s="226" t="s">
        <v>1351</v>
      </c>
      <c r="F5" s="82"/>
    </row>
    <row r="6" spans="1:6" ht="39.950000000000003" customHeight="1">
      <c r="A6" s="224">
        <v>4</v>
      </c>
      <c r="B6" s="224" t="s">
        <v>251</v>
      </c>
      <c r="C6" s="223" t="s">
        <v>1352</v>
      </c>
      <c r="D6" s="225">
        <v>868.7</v>
      </c>
      <c r="E6" s="226" t="s">
        <v>1353</v>
      </c>
      <c r="F6" s="82"/>
    </row>
    <row r="7" spans="1:6">
      <c r="A7" s="224">
        <v>5</v>
      </c>
      <c r="B7" s="224" t="s">
        <v>251</v>
      </c>
      <c r="C7" s="223" t="s">
        <v>1354</v>
      </c>
      <c r="D7" s="225">
        <v>1593.62</v>
      </c>
      <c r="E7" s="226" t="s">
        <v>1188</v>
      </c>
      <c r="F7" s="82"/>
    </row>
    <row r="8" spans="1:6">
      <c r="A8" s="224">
        <v>6</v>
      </c>
      <c r="B8" s="224" t="s">
        <v>251</v>
      </c>
      <c r="C8" s="223" t="s">
        <v>1354</v>
      </c>
      <c r="D8" s="225">
        <v>516.46</v>
      </c>
      <c r="E8" s="226" t="s">
        <v>1119</v>
      </c>
      <c r="F8" s="82"/>
    </row>
    <row r="9" spans="1:6" ht="26.25">
      <c r="A9" s="224">
        <v>7</v>
      </c>
      <c r="B9" s="224" t="s">
        <v>251</v>
      </c>
      <c r="C9" s="223" t="s">
        <v>1354</v>
      </c>
      <c r="D9" s="225">
        <v>297.5</v>
      </c>
      <c r="E9" s="226" t="s">
        <v>1355</v>
      </c>
      <c r="F9" s="82"/>
    </row>
    <row r="10" spans="1:6">
      <c r="A10" s="224">
        <v>8</v>
      </c>
      <c r="B10" s="224" t="s">
        <v>251</v>
      </c>
      <c r="C10" s="223" t="s">
        <v>1352</v>
      </c>
      <c r="D10" s="225">
        <v>856.8</v>
      </c>
      <c r="E10" s="226" t="s">
        <v>1356</v>
      </c>
      <c r="F10" s="82"/>
    </row>
    <row r="11" spans="1:6">
      <c r="A11" s="224">
        <v>9</v>
      </c>
      <c r="B11" s="224" t="s">
        <v>251</v>
      </c>
      <c r="C11" s="223" t="s">
        <v>1357</v>
      </c>
      <c r="D11" s="225">
        <v>380.8</v>
      </c>
      <c r="E11" s="226" t="s">
        <v>1358</v>
      </c>
      <c r="F11" s="82"/>
    </row>
    <row r="12" spans="1:6">
      <c r="A12" s="224">
        <v>10</v>
      </c>
      <c r="B12" s="224" t="s">
        <v>251</v>
      </c>
      <c r="C12" s="223" t="s">
        <v>1359</v>
      </c>
      <c r="D12" s="225">
        <v>2337.16</v>
      </c>
      <c r="E12" s="226" t="s">
        <v>1360</v>
      </c>
      <c r="F12" s="82"/>
    </row>
    <row r="13" spans="1:6">
      <c r="A13" s="224">
        <v>11</v>
      </c>
      <c r="B13" s="224" t="s">
        <v>251</v>
      </c>
      <c r="C13" s="223" t="s">
        <v>1361</v>
      </c>
      <c r="D13" s="225">
        <v>971.04</v>
      </c>
      <c r="E13" s="226" t="s">
        <v>1362</v>
      </c>
      <c r="F13" s="82"/>
    </row>
    <row r="14" spans="1:6">
      <c r="A14" s="224">
        <v>12</v>
      </c>
      <c r="B14" s="224" t="s">
        <v>251</v>
      </c>
      <c r="C14" s="223" t="s">
        <v>1363</v>
      </c>
      <c r="D14" s="225">
        <v>360</v>
      </c>
      <c r="E14" s="226" t="s">
        <v>1364</v>
      </c>
      <c r="F14" s="82"/>
    </row>
    <row r="15" spans="1:6" ht="26.25">
      <c r="A15" s="224">
        <v>13</v>
      </c>
      <c r="B15" s="224" t="s">
        <v>251</v>
      </c>
      <c r="C15" s="223" t="s">
        <v>1352</v>
      </c>
      <c r="D15" s="225">
        <v>395.01</v>
      </c>
      <c r="E15" s="226" t="s">
        <v>1365</v>
      </c>
      <c r="F15" s="82"/>
    </row>
    <row r="16" spans="1:6">
      <c r="A16" s="224">
        <v>14</v>
      </c>
      <c r="B16" s="224" t="s">
        <v>251</v>
      </c>
      <c r="C16" s="223" t="s">
        <v>1366</v>
      </c>
      <c r="D16" s="225">
        <v>708</v>
      </c>
      <c r="E16" s="226" t="s">
        <v>1367</v>
      </c>
      <c r="F16" s="82"/>
    </row>
    <row r="17" spans="1:6" ht="26.25">
      <c r="A17" s="224">
        <v>15</v>
      </c>
      <c r="B17" s="224" t="s">
        <v>251</v>
      </c>
      <c r="C17" s="223" t="s">
        <v>1354</v>
      </c>
      <c r="D17" s="225">
        <v>17381.189999999999</v>
      </c>
      <c r="E17" s="226" t="s">
        <v>1368</v>
      </c>
      <c r="F17" s="82"/>
    </row>
    <row r="18" spans="1:6">
      <c r="A18" s="224">
        <v>16</v>
      </c>
      <c r="B18" s="224" t="s">
        <v>251</v>
      </c>
      <c r="C18" s="223" t="s">
        <v>961</v>
      </c>
      <c r="D18" s="225">
        <v>128079.77</v>
      </c>
      <c r="E18" s="226" t="s">
        <v>1369</v>
      </c>
      <c r="F18" s="82"/>
    </row>
    <row r="19" spans="1:6">
      <c r="A19" s="224">
        <v>17</v>
      </c>
      <c r="B19" s="224" t="s">
        <v>251</v>
      </c>
      <c r="C19" s="223" t="s">
        <v>1109</v>
      </c>
      <c r="D19" s="225">
        <v>286</v>
      </c>
      <c r="E19" s="226" t="s">
        <v>1370</v>
      </c>
      <c r="F19" s="82"/>
    </row>
    <row r="20" spans="1:6">
      <c r="A20" s="224">
        <v>18</v>
      </c>
      <c r="B20" s="224" t="s">
        <v>251</v>
      </c>
      <c r="C20" s="223" t="s">
        <v>1371</v>
      </c>
      <c r="D20" s="225">
        <v>443</v>
      </c>
      <c r="E20" s="226" t="s">
        <v>1372</v>
      </c>
      <c r="F20" s="82"/>
    </row>
    <row r="21" spans="1:6">
      <c r="A21" s="224">
        <v>19</v>
      </c>
      <c r="B21" s="224" t="s">
        <v>251</v>
      </c>
      <c r="C21" s="223" t="s">
        <v>1373</v>
      </c>
      <c r="D21" s="225">
        <v>652</v>
      </c>
      <c r="E21" s="226" t="s">
        <v>1004</v>
      </c>
      <c r="F21" s="82"/>
    </row>
    <row r="22" spans="1:6" ht="26.25">
      <c r="A22" s="224">
        <v>20</v>
      </c>
      <c r="B22" s="224" t="s">
        <v>251</v>
      </c>
      <c r="C22" s="223" t="s">
        <v>1014</v>
      </c>
      <c r="D22" s="225">
        <v>1873</v>
      </c>
      <c r="E22" s="226" t="s">
        <v>1104</v>
      </c>
      <c r="F22" s="82"/>
    </row>
    <row r="23" spans="1:6" ht="31.5">
      <c r="A23" s="29" t="s">
        <v>51</v>
      </c>
      <c r="B23" s="29" t="s">
        <v>57</v>
      </c>
      <c r="C23" s="29" t="s">
        <v>128</v>
      </c>
      <c r="D23" s="29" t="s">
        <v>143</v>
      </c>
      <c r="E23" s="29" t="s">
        <v>127</v>
      </c>
      <c r="F23" s="3"/>
    </row>
    <row r="24" spans="1:6">
      <c r="A24" s="224">
        <v>21</v>
      </c>
      <c r="B24" s="224" t="s">
        <v>251</v>
      </c>
      <c r="C24" s="223" t="s">
        <v>1374</v>
      </c>
      <c r="D24" s="225">
        <v>768</v>
      </c>
      <c r="E24" s="226" t="s">
        <v>1079</v>
      </c>
      <c r="F24" s="82"/>
    </row>
    <row r="25" spans="1:6" ht="26.25">
      <c r="A25" s="224">
        <v>22</v>
      </c>
      <c r="B25" s="224" t="s">
        <v>251</v>
      </c>
      <c r="C25" s="223" t="s">
        <v>952</v>
      </c>
      <c r="D25" s="225">
        <v>1359</v>
      </c>
      <c r="E25" s="226" t="s">
        <v>1375</v>
      </c>
      <c r="F25" s="82"/>
    </row>
    <row r="26" spans="1:6">
      <c r="A26" s="224">
        <v>23</v>
      </c>
      <c r="B26" s="224" t="s">
        <v>251</v>
      </c>
      <c r="C26" s="223" t="s">
        <v>1376</v>
      </c>
      <c r="D26" s="225">
        <v>9000</v>
      </c>
      <c r="E26" s="226" t="s">
        <v>1377</v>
      </c>
      <c r="F26" s="82"/>
    </row>
    <row r="27" spans="1:6">
      <c r="A27" s="224">
        <v>24</v>
      </c>
      <c r="B27" s="224" t="s">
        <v>251</v>
      </c>
      <c r="C27" s="223" t="s">
        <v>1378</v>
      </c>
      <c r="D27" s="225">
        <v>125</v>
      </c>
      <c r="E27" s="226" t="s">
        <v>1379</v>
      </c>
      <c r="F27" s="82"/>
    </row>
    <row r="28" spans="1:6">
      <c r="A28" s="224">
        <v>25</v>
      </c>
      <c r="B28" s="224" t="s">
        <v>251</v>
      </c>
      <c r="C28" s="223" t="s">
        <v>1380</v>
      </c>
      <c r="D28" s="225">
        <v>780</v>
      </c>
      <c r="E28" s="226" t="s">
        <v>1381</v>
      </c>
      <c r="F28" s="82"/>
    </row>
    <row r="29" spans="1:6">
      <c r="A29" s="224">
        <v>26</v>
      </c>
      <c r="B29" s="224" t="s">
        <v>251</v>
      </c>
      <c r="C29" s="223" t="s">
        <v>1382</v>
      </c>
      <c r="D29" s="225">
        <v>3692</v>
      </c>
      <c r="E29" s="226" t="s">
        <v>1383</v>
      </c>
      <c r="F29" s="82"/>
    </row>
    <row r="30" spans="1:6" ht="26.25">
      <c r="A30" s="224">
        <v>27</v>
      </c>
      <c r="B30" s="224" t="s">
        <v>251</v>
      </c>
      <c r="C30" s="223" t="s">
        <v>1384</v>
      </c>
      <c r="D30" s="225">
        <v>1500</v>
      </c>
      <c r="E30" s="226" t="s">
        <v>1385</v>
      </c>
      <c r="F30" s="82"/>
    </row>
    <row r="31" spans="1:6">
      <c r="A31" s="224">
        <v>28</v>
      </c>
      <c r="B31" s="224" t="s">
        <v>251</v>
      </c>
      <c r="C31" s="227" t="s">
        <v>1386</v>
      </c>
      <c r="D31" s="225">
        <v>2856</v>
      </c>
      <c r="E31" s="226" t="s">
        <v>1387</v>
      </c>
      <c r="F31" s="82"/>
    </row>
    <row r="32" spans="1:6" ht="26.25">
      <c r="A32" s="224">
        <v>29</v>
      </c>
      <c r="B32" s="224" t="s">
        <v>251</v>
      </c>
      <c r="C32" s="223" t="s">
        <v>1388</v>
      </c>
      <c r="D32" s="225">
        <v>788</v>
      </c>
      <c r="E32" s="228" t="s">
        <v>1389</v>
      </c>
      <c r="F32" s="82"/>
    </row>
    <row r="33" spans="1:6" ht="26.25">
      <c r="A33" s="224">
        <v>30</v>
      </c>
      <c r="B33" s="224" t="s">
        <v>251</v>
      </c>
      <c r="C33" s="223" t="s">
        <v>1390</v>
      </c>
      <c r="D33" s="225">
        <v>5909</v>
      </c>
      <c r="E33" s="226" t="s">
        <v>1391</v>
      </c>
      <c r="F33" s="82"/>
    </row>
    <row r="34" spans="1:6">
      <c r="A34" s="224">
        <v>31</v>
      </c>
      <c r="B34" s="224" t="s">
        <v>251</v>
      </c>
      <c r="C34" s="223" t="s">
        <v>1392</v>
      </c>
      <c r="D34" s="225">
        <v>520</v>
      </c>
      <c r="E34" s="226" t="s">
        <v>1393</v>
      </c>
      <c r="F34" s="82"/>
    </row>
    <row r="35" spans="1:6">
      <c r="A35" s="224">
        <v>32</v>
      </c>
      <c r="B35" s="224" t="s">
        <v>251</v>
      </c>
      <c r="C35" s="223" t="s">
        <v>1394</v>
      </c>
      <c r="D35" s="225">
        <v>4200</v>
      </c>
      <c r="E35" s="226" t="s">
        <v>1064</v>
      </c>
      <c r="F35" s="82"/>
    </row>
    <row r="36" spans="1:6">
      <c r="A36" s="224">
        <v>33</v>
      </c>
      <c r="B36" s="224" t="s">
        <v>251</v>
      </c>
      <c r="C36" s="223" t="s">
        <v>1121</v>
      </c>
      <c r="D36" s="225">
        <v>619</v>
      </c>
      <c r="E36" s="226" t="s">
        <v>1395</v>
      </c>
      <c r="F36" s="82"/>
    </row>
    <row r="37" spans="1:6">
      <c r="A37" s="224">
        <v>34</v>
      </c>
      <c r="B37" s="224" t="s">
        <v>251</v>
      </c>
      <c r="C37" s="223" t="s">
        <v>1396</v>
      </c>
      <c r="D37" s="225">
        <v>321</v>
      </c>
      <c r="E37" s="226" t="s">
        <v>1397</v>
      </c>
      <c r="F37" s="82"/>
    </row>
    <row r="38" spans="1:6" ht="26.25">
      <c r="A38" s="224">
        <v>35</v>
      </c>
      <c r="B38" s="224" t="s">
        <v>251</v>
      </c>
      <c r="C38" s="223" t="s">
        <v>1398</v>
      </c>
      <c r="D38" s="225">
        <v>1023</v>
      </c>
      <c r="E38" s="226" t="s">
        <v>1399</v>
      </c>
      <c r="F38" s="82"/>
    </row>
    <row r="39" spans="1:6" ht="26.25">
      <c r="A39" s="224">
        <v>36</v>
      </c>
      <c r="B39" s="224" t="s">
        <v>251</v>
      </c>
      <c r="C39" s="223" t="s">
        <v>1014</v>
      </c>
      <c r="D39" s="225">
        <v>3326</v>
      </c>
      <c r="E39" s="226" t="s">
        <v>1400</v>
      </c>
      <c r="F39" s="82"/>
    </row>
    <row r="40" spans="1:6">
      <c r="A40" s="224">
        <v>37</v>
      </c>
      <c r="B40" s="224" t="s">
        <v>251</v>
      </c>
      <c r="C40" s="223" t="s">
        <v>1024</v>
      </c>
      <c r="D40" s="225">
        <v>1606</v>
      </c>
      <c r="E40" s="226" t="s">
        <v>1401</v>
      </c>
      <c r="F40" s="82"/>
    </row>
    <row r="41" spans="1:6" ht="26.25">
      <c r="A41" s="224">
        <v>39</v>
      </c>
      <c r="B41" s="107" t="s">
        <v>252</v>
      </c>
      <c r="C41" s="73" t="s">
        <v>1402</v>
      </c>
      <c r="D41" s="229">
        <v>744</v>
      </c>
      <c r="E41" s="82" t="s">
        <v>1403</v>
      </c>
      <c r="F41" s="82"/>
    </row>
    <row r="42" spans="1:6" ht="26.25">
      <c r="A42" s="224">
        <v>40</v>
      </c>
      <c r="B42" s="107" t="s">
        <v>252</v>
      </c>
      <c r="C42" s="73" t="s">
        <v>1402</v>
      </c>
      <c r="D42" s="229">
        <v>1240</v>
      </c>
      <c r="E42" s="82" t="s">
        <v>1403</v>
      </c>
      <c r="F42" s="82"/>
    </row>
    <row r="43" spans="1:6">
      <c r="A43" s="224">
        <v>41</v>
      </c>
      <c r="B43" s="107" t="s">
        <v>253</v>
      </c>
      <c r="C43" s="73" t="s">
        <v>1404</v>
      </c>
      <c r="D43" s="229">
        <v>506.94</v>
      </c>
      <c r="E43" s="82" t="s">
        <v>1405</v>
      </c>
      <c r="F43" s="73"/>
    </row>
    <row r="44" spans="1:6">
      <c r="A44" s="224">
        <v>42</v>
      </c>
      <c r="B44" s="107" t="s">
        <v>253</v>
      </c>
      <c r="C44" s="73" t="s">
        <v>1406</v>
      </c>
      <c r="D44" s="229">
        <v>2380</v>
      </c>
      <c r="E44" s="82" t="s">
        <v>1407</v>
      </c>
      <c r="F44" s="73"/>
    </row>
    <row r="45" spans="1:6">
      <c r="A45" s="224">
        <v>43</v>
      </c>
      <c r="B45" s="107" t="s">
        <v>253</v>
      </c>
      <c r="C45" s="73" t="s">
        <v>1408</v>
      </c>
      <c r="D45" s="229">
        <v>22351.91</v>
      </c>
      <c r="E45" s="82" t="s">
        <v>1409</v>
      </c>
      <c r="F45" s="73"/>
    </row>
    <row r="46" spans="1:6" ht="31.5">
      <c r="A46" s="29" t="s">
        <v>51</v>
      </c>
      <c r="B46" s="29" t="s">
        <v>57</v>
      </c>
      <c r="C46" s="29" t="s">
        <v>128</v>
      </c>
      <c r="D46" s="29" t="s">
        <v>143</v>
      </c>
      <c r="E46" s="29" t="s">
        <v>127</v>
      </c>
      <c r="F46" s="3"/>
    </row>
    <row r="47" spans="1:6">
      <c r="A47" s="224">
        <v>44</v>
      </c>
      <c r="B47" s="107" t="s">
        <v>253</v>
      </c>
      <c r="C47" s="73" t="s">
        <v>1410</v>
      </c>
      <c r="D47" s="229">
        <v>19084.03</v>
      </c>
      <c r="E47" s="82" t="s">
        <v>1411</v>
      </c>
      <c r="F47" s="73"/>
    </row>
    <row r="48" spans="1:6">
      <c r="A48" s="224">
        <v>45</v>
      </c>
      <c r="B48" s="107" t="s">
        <v>253</v>
      </c>
      <c r="C48" s="73" t="s">
        <v>1412</v>
      </c>
      <c r="D48" s="229">
        <v>3629.5</v>
      </c>
      <c r="E48" s="82" t="s">
        <v>1413</v>
      </c>
      <c r="F48" s="73"/>
    </row>
    <row r="49" spans="1:6">
      <c r="A49" s="224">
        <v>46</v>
      </c>
      <c r="B49" s="107" t="s">
        <v>253</v>
      </c>
      <c r="C49" s="73" t="s">
        <v>1414</v>
      </c>
      <c r="D49" s="229">
        <v>1040</v>
      </c>
      <c r="E49" s="82" t="s">
        <v>1415</v>
      </c>
      <c r="F49" s="73"/>
    </row>
    <row r="50" spans="1:6">
      <c r="A50" s="224">
        <v>47</v>
      </c>
      <c r="B50" s="107" t="s">
        <v>253</v>
      </c>
      <c r="C50" s="73" t="s">
        <v>1416</v>
      </c>
      <c r="D50" s="229">
        <v>618.79999999999995</v>
      </c>
      <c r="E50" s="82" t="s">
        <v>1415</v>
      </c>
      <c r="F50" s="73"/>
    </row>
    <row r="51" spans="1:6">
      <c r="A51" s="224">
        <v>48</v>
      </c>
      <c r="B51" s="107" t="s">
        <v>253</v>
      </c>
      <c r="C51" s="73" t="s">
        <v>1417</v>
      </c>
      <c r="D51" s="229">
        <v>618.79999999999995</v>
      </c>
      <c r="E51" s="82" t="s">
        <v>1415</v>
      </c>
      <c r="F51" s="73"/>
    </row>
    <row r="52" spans="1:6">
      <c r="A52" s="224">
        <v>49</v>
      </c>
      <c r="B52" s="107" t="s">
        <v>253</v>
      </c>
      <c r="C52" s="73" t="s">
        <v>1418</v>
      </c>
      <c r="D52" s="229">
        <v>2920.13</v>
      </c>
      <c r="E52" s="82" t="s">
        <v>1419</v>
      </c>
      <c r="F52" s="73"/>
    </row>
    <row r="53" spans="1:6">
      <c r="A53" s="224">
        <v>50</v>
      </c>
      <c r="B53" s="107" t="s">
        <v>253</v>
      </c>
      <c r="C53" s="73" t="s">
        <v>1420</v>
      </c>
      <c r="D53" s="229">
        <v>2577.54</v>
      </c>
      <c r="E53" s="82" t="s">
        <v>1421</v>
      </c>
      <c r="F53" s="73"/>
    </row>
    <row r="54" spans="1:6">
      <c r="A54" s="224">
        <v>51</v>
      </c>
      <c r="B54" s="107" t="s">
        <v>253</v>
      </c>
      <c r="C54" s="73" t="s">
        <v>1422</v>
      </c>
      <c r="D54" s="229">
        <v>80642.73</v>
      </c>
      <c r="E54" s="82" t="s">
        <v>1421</v>
      </c>
      <c r="F54" s="73"/>
    </row>
    <row r="55" spans="1:6">
      <c r="A55" s="224">
        <v>52</v>
      </c>
      <c r="B55" s="107" t="s">
        <v>253</v>
      </c>
      <c r="C55" s="73" t="s">
        <v>1410</v>
      </c>
      <c r="D55" s="229">
        <v>3570</v>
      </c>
      <c r="E55" s="82" t="s">
        <v>1421</v>
      </c>
      <c r="F55" s="73"/>
    </row>
    <row r="56" spans="1:6">
      <c r="A56" s="224">
        <v>53</v>
      </c>
      <c r="B56" s="107" t="s">
        <v>253</v>
      </c>
      <c r="C56" s="73" t="s">
        <v>1422</v>
      </c>
      <c r="D56" s="229">
        <v>27060</v>
      </c>
      <c r="E56" s="82" t="s">
        <v>1423</v>
      </c>
      <c r="F56" s="73"/>
    </row>
    <row r="57" spans="1:6">
      <c r="A57" s="224">
        <v>54</v>
      </c>
      <c r="B57" s="107" t="s">
        <v>253</v>
      </c>
      <c r="C57" s="73" t="s">
        <v>1424</v>
      </c>
      <c r="D57" s="229">
        <v>2987</v>
      </c>
      <c r="E57" s="82" t="s">
        <v>1425</v>
      </c>
      <c r="F57" s="73"/>
    </row>
    <row r="58" spans="1:6">
      <c r="A58" s="224">
        <v>55</v>
      </c>
      <c r="B58" s="107" t="s">
        <v>253</v>
      </c>
      <c r="C58" s="73" t="s">
        <v>1426</v>
      </c>
      <c r="D58" s="229">
        <v>833</v>
      </c>
      <c r="E58" s="82" t="s">
        <v>1425</v>
      </c>
      <c r="F58" s="73"/>
    </row>
    <row r="59" spans="1:6">
      <c r="A59" s="224">
        <v>56</v>
      </c>
      <c r="B59" s="107" t="s">
        <v>253</v>
      </c>
      <c r="C59" s="73" t="s">
        <v>1412</v>
      </c>
      <c r="D59" s="229">
        <v>28203</v>
      </c>
      <c r="E59" s="82" t="s">
        <v>1425</v>
      </c>
      <c r="F59" s="73"/>
    </row>
    <row r="60" spans="1:6">
      <c r="A60" s="224">
        <v>57</v>
      </c>
      <c r="B60" s="107" t="s">
        <v>253</v>
      </c>
      <c r="C60" s="73" t="s">
        <v>1427</v>
      </c>
      <c r="D60" s="229">
        <v>1190</v>
      </c>
      <c r="E60" s="82" t="s">
        <v>1428</v>
      </c>
      <c r="F60" s="73"/>
    </row>
    <row r="61" spans="1:6">
      <c r="A61" s="224">
        <v>58</v>
      </c>
      <c r="B61" s="107" t="s">
        <v>253</v>
      </c>
      <c r="C61" s="73" t="s">
        <v>1410</v>
      </c>
      <c r="D61" s="229">
        <v>1267.3499999999999</v>
      </c>
      <c r="E61" s="82" t="s">
        <v>1429</v>
      </c>
      <c r="F61" s="73"/>
    </row>
    <row r="62" spans="1:6">
      <c r="A62" s="224">
        <v>59</v>
      </c>
      <c r="B62" s="107" t="s">
        <v>253</v>
      </c>
      <c r="C62" s="73" t="s">
        <v>1430</v>
      </c>
      <c r="D62" s="229">
        <v>4326.84</v>
      </c>
      <c r="E62" s="82" t="s">
        <v>1431</v>
      </c>
      <c r="F62" s="73"/>
    </row>
    <row r="63" spans="1:6">
      <c r="A63" s="224">
        <v>60</v>
      </c>
      <c r="B63" s="107" t="s">
        <v>253</v>
      </c>
      <c r="C63" s="73" t="s">
        <v>1432</v>
      </c>
      <c r="D63" s="229">
        <v>357</v>
      </c>
      <c r="E63" s="82" t="s">
        <v>1433</v>
      </c>
      <c r="F63" s="73"/>
    </row>
    <row r="64" spans="1:6">
      <c r="A64" s="224">
        <v>61</v>
      </c>
      <c r="B64" s="107" t="s">
        <v>253</v>
      </c>
      <c r="C64" s="73" t="s">
        <v>1404</v>
      </c>
      <c r="D64" s="229">
        <v>1071</v>
      </c>
      <c r="E64" s="82" t="s">
        <v>1433</v>
      </c>
      <c r="F64" s="73"/>
    </row>
    <row r="65" spans="1:6">
      <c r="A65" s="224">
        <v>62</v>
      </c>
      <c r="B65" s="107" t="s">
        <v>253</v>
      </c>
      <c r="C65" s="73" t="s">
        <v>1434</v>
      </c>
      <c r="D65" s="229">
        <v>1127.52</v>
      </c>
      <c r="E65" s="82" t="s">
        <v>1435</v>
      </c>
      <c r="F65" s="73"/>
    </row>
    <row r="66" spans="1:6">
      <c r="A66" s="224">
        <v>63</v>
      </c>
      <c r="B66" s="107" t="s">
        <v>253</v>
      </c>
      <c r="C66" s="73" t="s">
        <v>1434</v>
      </c>
      <c r="D66" s="229">
        <v>1557.12</v>
      </c>
      <c r="E66" s="82" t="s">
        <v>1435</v>
      </c>
      <c r="F66" s="73"/>
    </row>
    <row r="67" spans="1:6">
      <c r="A67" s="224">
        <v>64</v>
      </c>
      <c r="B67" s="107" t="s">
        <v>253</v>
      </c>
      <c r="C67" s="73" t="s">
        <v>1436</v>
      </c>
      <c r="D67" s="229">
        <v>1308.03</v>
      </c>
      <c r="E67" s="82" t="s">
        <v>1435</v>
      </c>
      <c r="F67" s="73"/>
    </row>
    <row r="68" spans="1:6">
      <c r="A68" s="224">
        <v>65</v>
      </c>
      <c r="B68" s="107" t="s">
        <v>253</v>
      </c>
      <c r="C68" s="73" t="s">
        <v>1437</v>
      </c>
      <c r="D68" s="229">
        <v>4092.17</v>
      </c>
      <c r="E68" s="82" t="s">
        <v>1438</v>
      </c>
      <c r="F68" s="73"/>
    </row>
    <row r="69" spans="1:6">
      <c r="A69" s="224">
        <v>66</v>
      </c>
      <c r="B69" s="107" t="s">
        <v>253</v>
      </c>
      <c r="C69" s="73" t="s">
        <v>1439</v>
      </c>
      <c r="D69" s="229">
        <v>1910.38</v>
      </c>
      <c r="E69" s="82" t="s">
        <v>1438</v>
      </c>
      <c r="F69" s="73"/>
    </row>
    <row r="70" spans="1:6">
      <c r="A70" s="224">
        <v>67</v>
      </c>
      <c r="B70" s="107" t="s">
        <v>253</v>
      </c>
      <c r="C70" s="73" t="s">
        <v>1412</v>
      </c>
      <c r="D70" s="229">
        <v>12495</v>
      </c>
      <c r="E70" s="82" t="s">
        <v>1440</v>
      </c>
      <c r="F70" s="73"/>
    </row>
    <row r="71" spans="1:6">
      <c r="A71" s="224">
        <v>68</v>
      </c>
      <c r="B71" s="107" t="s">
        <v>253</v>
      </c>
      <c r="C71" s="73" t="s">
        <v>1410</v>
      </c>
      <c r="D71" s="229">
        <v>3148.74</v>
      </c>
      <c r="E71" s="82" t="s">
        <v>1440</v>
      </c>
      <c r="F71" s="73"/>
    </row>
    <row r="72" spans="1:6">
      <c r="A72" s="224">
        <v>69</v>
      </c>
      <c r="B72" s="107" t="s">
        <v>253</v>
      </c>
      <c r="C72" s="73" t="s">
        <v>1410</v>
      </c>
      <c r="D72" s="229">
        <v>12934.62</v>
      </c>
      <c r="E72" s="82" t="s">
        <v>1441</v>
      </c>
      <c r="F72" s="73"/>
    </row>
    <row r="73" spans="1:6">
      <c r="A73" s="224">
        <v>70</v>
      </c>
      <c r="B73" s="107" t="s">
        <v>253</v>
      </c>
      <c r="C73" s="73" t="s">
        <v>1442</v>
      </c>
      <c r="D73" s="229"/>
      <c r="E73" s="82" t="s">
        <v>1443</v>
      </c>
      <c r="F73" s="73"/>
    </row>
    <row r="74" spans="1:6" ht="31.5">
      <c r="A74" s="29" t="s">
        <v>51</v>
      </c>
      <c r="B74" s="29" t="s">
        <v>57</v>
      </c>
      <c r="C74" s="29" t="s">
        <v>128</v>
      </c>
      <c r="D74" s="29" t="s">
        <v>143</v>
      </c>
      <c r="E74" s="29" t="s">
        <v>127</v>
      </c>
      <c r="F74" s="3"/>
    </row>
    <row r="75" spans="1:6">
      <c r="A75" s="224">
        <v>71</v>
      </c>
      <c r="B75" s="107" t="s">
        <v>253</v>
      </c>
      <c r="C75" s="73" t="s">
        <v>1444</v>
      </c>
      <c r="D75" s="229">
        <v>3950.07</v>
      </c>
      <c r="E75" s="82" t="s">
        <v>1445</v>
      </c>
      <c r="F75" s="73"/>
    </row>
    <row r="76" spans="1:6">
      <c r="A76" s="224">
        <v>72</v>
      </c>
      <c r="B76" s="107" t="s">
        <v>253</v>
      </c>
      <c r="C76" s="73" t="s">
        <v>1446</v>
      </c>
      <c r="D76" s="229">
        <v>10710</v>
      </c>
      <c r="E76" s="82" t="s">
        <v>1447</v>
      </c>
      <c r="F76" s="73"/>
    </row>
    <row r="77" spans="1:6">
      <c r="A77" s="224">
        <v>73</v>
      </c>
      <c r="B77" s="107" t="s">
        <v>253</v>
      </c>
      <c r="C77" s="73" t="s">
        <v>1434</v>
      </c>
      <c r="D77" s="229">
        <v>17255</v>
      </c>
      <c r="E77" s="82" t="s">
        <v>1448</v>
      </c>
      <c r="F77" s="73"/>
    </row>
    <row r="78" spans="1:6">
      <c r="A78" s="224">
        <v>74</v>
      </c>
      <c r="B78" s="107" t="s">
        <v>253</v>
      </c>
      <c r="C78" s="73" t="s">
        <v>1449</v>
      </c>
      <c r="D78" s="229"/>
      <c r="E78" s="82" t="s">
        <v>1450</v>
      </c>
      <c r="F78" s="73"/>
    </row>
    <row r="79" spans="1:6">
      <c r="A79" s="224">
        <v>75</v>
      </c>
      <c r="B79" s="107" t="s">
        <v>253</v>
      </c>
      <c r="C79" s="73" t="s">
        <v>1434</v>
      </c>
      <c r="D79" s="229">
        <v>3570</v>
      </c>
      <c r="E79" s="82" t="s">
        <v>1451</v>
      </c>
      <c r="F79" s="73"/>
    </row>
    <row r="80" spans="1:6">
      <c r="A80" s="224">
        <v>76</v>
      </c>
      <c r="B80" s="107" t="s">
        <v>253</v>
      </c>
      <c r="C80" s="73" t="s">
        <v>1452</v>
      </c>
      <c r="D80" s="229">
        <v>1190</v>
      </c>
      <c r="E80" s="82" t="s">
        <v>1451</v>
      </c>
      <c r="F80" s="73"/>
    </row>
    <row r="81" spans="1:6">
      <c r="A81" s="224">
        <v>77</v>
      </c>
      <c r="B81" s="107" t="s">
        <v>253</v>
      </c>
      <c r="C81" s="73" t="s">
        <v>1453</v>
      </c>
      <c r="D81" s="229">
        <v>9960</v>
      </c>
      <c r="E81" s="82" t="s">
        <v>1454</v>
      </c>
      <c r="F81" s="73"/>
    </row>
    <row r="82" spans="1:6">
      <c r="A82" s="224">
        <v>78</v>
      </c>
      <c r="B82" s="107" t="s">
        <v>253</v>
      </c>
      <c r="C82" s="73" t="s">
        <v>1455</v>
      </c>
      <c r="D82" s="229">
        <v>1563.66</v>
      </c>
      <c r="E82" s="82" t="s">
        <v>1456</v>
      </c>
      <c r="F82" s="73"/>
    </row>
    <row r="83" spans="1:6">
      <c r="A83" s="224">
        <v>79</v>
      </c>
      <c r="B83" s="107" t="s">
        <v>253</v>
      </c>
      <c r="C83" s="73" t="s">
        <v>1457</v>
      </c>
      <c r="D83" s="229">
        <v>80352.84</v>
      </c>
      <c r="E83" s="82" t="s">
        <v>1458</v>
      </c>
      <c r="F83" s="73"/>
    </row>
    <row r="84" spans="1:6">
      <c r="A84" s="224">
        <v>80</v>
      </c>
      <c r="B84" s="107" t="s">
        <v>253</v>
      </c>
      <c r="C84" s="73" t="s">
        <v>1416</v>
      </c>
      <c r="D84" s="229">
        <v>9026.16</v>
      </c>
      <c r="E84" s="82" t="s">
        <v>1458</v>
      </c>
      <c r="F84" s="73"/>
    </row>
    <row r="85" spans="1:6">
      <c r="A85" s="224">
        <v>81</v>
      </c>
      <c r="B85" s="107" t="s">
        <v>253</v>
      </c>
      <c r="C85" s="73" t="s">
        <v>1459</v>
      </c>
      <c r="D85" s="229">
        <v>41716.01</v>
      </c>
      <c r="E85" s="82" t="s">
        <v>1458</v>
      </c>
      <c r="F85" s="73"/>
    </row>
    <row r="86" spans="1:6">
      <c r="A86" s="224">
        <v>82</v>
      </c>
      <c r="B86" s="107" t="s">
        <v>253</v>
      </c>
      <c r="C86" s="73" t="s">
        <v>1446</v>
      </c>
      <c r="D86" s="229">
        <v>10130</v>
      </c>
      <c r="E86" s="82" t="s">
        <v>1460</v>
      </c>
      <c r="F86" s="73"/>
    </row>
    <row r="87" spans="1:6">
      <c r="A87" s="224">
        <v>83</v>
      </c>
      <c r="B87" s="107" t="s">
        <v>253</v>
      </c>
      <c r="C87" s="73" t="s">
        <v>1410</v>
      </c>
      <c r="D87" s="229">
        <v>2380</v>
      </c>
      <c r="E87" s="82" t="s">
        <v>1461</v>
      </c>
      <c r="F87" s="73"/>
    </row>
    <row r="88" spans="1:6">
      <c r="A88" s="224">
        <v>84</v>
      </c>
      <c r="B88" s="107" t="s">
        <v>253</v>
      </c>
      <c r="C88" s="73" t="s">
        <v>1410</v>
      </c>
      <c r="D88" s="229">
        <v>4641</v>
      </c>
      <c r="E88" s="82" t="s">
        <v>1461</v>
      </c>
      <c r="F88" s="73"/>
    </row>
    <row r="89" spans="1:6">
      <c r="A89" s="224">
        <v>85</v>
      </c>
      <c r="B89" s="107" t="s">
        <v>253</v>
      </c>
      <c r="C89" s="73" t="s">
        <v>1412</v>
      </c>
      <c r="D89" s="229">
        <v>3570</v>
      </c>
      <c r="E89" s="82" t="s">
        <v>1462</v>
      </c>
      <c r="F89" s="73"/>
    </row>
    <row r="90" spans="1:6">
      <c r="A90" s="224">
        <v>86</v>
      </c>
      <c r="B90" s="107" t="s">
        <v>253</v>
      </c>
      <c r="C90" s="73" t="s">
        <v>1463</v>
      </c>
      <c r="D90" s="229">
        <v>357</v>
      </c>
      <c r="E90" s="82" t="s">
        <v>1464</v>
      </c>
      <c r="F90" s="73"/>
    </row>
    <row r="91" spans="1:6">
      <c r="A91" s="224">
        <v>87</v>
      </c>
      <c r="B91" s="107" t="s">
        <v>253</v>
      </c>
      <c r="C91" s="73" t="s">
        <v>1465</v>
      </c>
      <c r="D91" s="229">
        <v>9597.83</v>
      </c>
      <c r="E91" s="82" t="s">
        <v>1466</v>
      </c>
      <c r="F91" s="73"/>
    </row>
    <row r="92" spans="1:6">
      <c r="A92" s="224">
        <v>88</v>
      </c>
      <c r="B92" s="107" t="s">
        <v>253</v>
      </c>
      <c r="C92" s="73" t="s">
        <v>1467</v>
      </c>
      <c r="D92" s="229">
        <v>1402.5</v>
      </c>
      <c r="E92" s="82" t="s">
        <v>1466</v>
      </c>
      <c r="F92" s="73"/>
    </row>
    <row r="93" spans="1:6">
      <c r="A93" s="224">
        <v>89</v>
      </c>
      <c r="B93" s="107" t="s">
        <v>253</v>
      </c>
      <c r="C93" s="73" t="s">
        <v>1468</v>
      </c>
      <c r="D93" s="229">
        <v>13783.41</v>
      </c>
      <c r="E93" s="82" t="s">
        <v>1466</v>
      </c>
      <c r="F93" s="73"/>
    </row>
    <row r="94" spans="1:6">
      <c r="A94" s="224">
        <v>90</v>
      </c>
      <c r="B94" s="107" t="s">
        <v>253</v>
      </c>
      <c r="C94" s="73" t="s">
        <v>1469</v>
      </c>
      <c r="D94" s="229">
        <v>320</v>
      </c>
      <c r="E94" s="82" t="s">
        <v>1466</v>
      </c>
      <c r="F94" s="73"/>
    </row>
    <row r="95" spans="1:6">
      <c r="A95" s="224">
        <v>91</v>
      </c>
      <c r="B95" s="107" t="s">
        <v>253</v>
      </c>
      <c r="C95" s="73" t="s">
        <v>1470</v>
      </c>
      <c r="D95" s="229">
        <v>2282.42</v>
      </c>
      <c r="E95" s="82" t="s">
        <v>1466</v>
      </c>
      <c r="F95" s="73"/>
    </row>
    <row r="96" spans="1:6">
      <c r="A96" s="224">
        <v>92</v>
      </c>
      <c r="B96" s="107" t="s">
        <v>253</v>
      </c>
      <c r="C96" s="73" t="s">
        <v>1471</v>
      </c>
      <c r="D96" s="229">
        <v>190.4</v>
      </c>
      <c r="E96" s="82" t="s">
        <v>1472</v>
      </c>
      <c r="F96" s="73"/>
    </row>
    <row r="97" spans="1:6">
      <c r="A97" s="224">
        <v>93</v>
      </c>
      <c r="B97" s="107" t="s">
        <v>253</v>
      </c>
      <c r="C97" s="73" t="s">
        <v>1410</v>
      </c>
      <c r="D97" s="229">
        <v>5925.01</v>
      </c>
      <c r="E97" s="82" t="s">
        <v>1473</v>
      </c>
      <c r="F97" s="73"/>
    </row>
    <row r="98" spans="1:6">
      <c r="A98" s="224">
        <v>94</v>
      </c>
      <c r="B98" s="107" t="s">
        <v>253</v>
      </c>
      <c r="C98" s="73" t="s">
        <v>1474</v>
      </c>
      <c r="D98" s="229">
        <v>2139.79</v>
      </c>
      <c r="E98" s="82" t="s">
        <v>1475</v>
      </c>
      <c r="F98" s="73"/>
    </row>
    <row r="99" spans="1:6">
      <c r="A99" s="224">
        <v>95</v>
      </c>
      <c r="B99" s="107" t="s">
        <v>253</v>
      </c>
      <c r="C99" s="73" t="s">
        <v>1474</v>
      </c>
      <c r="D99" s="229">
        <v>3100</v>
      </c>
      <c r="E99" s="82" t="s">
        <v>1475</v>
      </c>
      <c r="F99" s="73"/>
    </row>
    <row r="100" spans="1:6">
      <c r="A100" s="224">
        <v>96</v>
      </c>
      <c r="B100" s="107" t="s">
        <v>253</v>
      </c>
      <c r="C100" s="73" t="s">
        <v>1476</v>
      </c>
      <c r="D100" s="229">
        <v>1830</v>
      </c>
      <c r="E100" s="82" t="s">
        <v>1477</v>
      </c>
      <c r="F100" s="73"/>
    </row>
    <row r="101" spans="1:6">
      <c r="A101" s="224">
        <v>97</v>
      </c>
      <c r="B101" s="107" t="s">
        <v>253</v>
      </c>
      <c r="C101" s="73" t="s">
        <v>1478</v>
      </c>
      <c r="D101" s="229">
        <v>11900</v>
      </c>
      <c r="E101" s="82" t="s">
        <v>1479</v>
      </c>
      <c r="F101" s="73"/>
    </row>
    <row r="102" spans="1:6" ht="31.5">
      <c r="A102" s="29" t="s">
        <v>51</v>
      </c>
      <c r="B102" s="29" t="s">
        <v>57</v>
      </c>
      <c r="C102" s="29" t="s">
        <v>128</v>
      </c>
      <c r="D102" s="29" t="s">
        <v>143</v>
      </c>
      <c r="E102" s="29" t="s">
        <v>127</v>
      </c>
      <c r="F102" s="3"/>
    </row>
    <row r="103" spans="1:6">
      <c r="A103" s="224">
        <v>98</v>
      </c>
      <c r="B103" s="107" t="s">
        <v>253</v>
      </c>
      <c r="C103" s="73" t="s">
        <v>1424</v>
      </c>
      <c r="D103" s="229">
        <v>4385.1499999999996</v>
      </c>
      <c r="E103" s="82" t="s">
        <v>1480</v>
      </c>
      <c r="F103" s="73"/>
    </row>
    <row r="104" spans="1:6">
      <c r="A104" s="224">
        <v>99</v>
      </c>
      <c r="B104" s="107" t="s">
        <v>253</v>
      </c>
      <c r="C104" s="73" t="s">
        <v>1410</v>
      </c>
      <c r="D104" s="229">
        <v>8295.49</v>
      </c>
      <c r="E104" s="82" t="s">
        <v>1480</v>
      </c>
      <c r="F104" s="73"/>
    </row>
    <row r="105" spans="1:6">
      <c r="A105" s="224">
        <v>100</v>
      </c>
      <c r="B105" s="107" t="s">
        <v>253</v>
      </c>
      <c r="C105" s="73" t="s">
        <v>1481</v>
      </c>
      <c r="D105" s="229">
        <v>321.3</v>
      </c>
      <c r="E105" s="82" t="s">
        <v>1482</v>
      </c>
      <c r="F105" s="73"/>
    </row>
    <row r="106" spans="1:6">
      <c r="A106" s="224">
        <v>101</v>
      </c>
      <c r="B106" s="107" t="s">
        <v>253</v>
      </c>
      <c r="C106" s="73" t="s">
        <v>1483</v>
      </c>
      <c r="D106" s="229">
        <v>3360.35</v>
      </c>
      <c r="E106" s="82" t="s">
        <v>1482</v>
      </c>
      <c r="F106" s="73"/>
    </row>
    <row r="107" spans="1:6">
      <c r="A107" s="224">
        <v>102</v>
      </c>
      <c r="B107" s="107" t="s">
        <v>253</v>
      </c>
      <c r="C107" s="73" t="s">
        <v>1484</v>
      </c>
      <c r="D107" s="229">
        <v>4046</v>
      </c>
      <c r="E107" s="82" t="s">
        <v>1485</v>
      </c>
      <c r="F107" s="73"/>
    </row>
    <row r="108" spans="1:6">
      <c r="A108" s="224">
        <v>103</v>
      </c>
      <c r="B108" s="107" t="s">
        <v>253</v>
      </c>
      <c r="C108" s="73" t="s">
        <v>1486</v>
      </c>
      <c r="D108" s="229">
        <v>2975</v>
      </c>
      <c r="E108" s="82" t="s">
        <v>1485</v>
      </c>
      <c r="F108" s="73"/>
    </row>
    <row r="109" spans="1:6">
      <c r="A109" s="224">
        <v>104</v>
      </c>
      <c r="B109" s="107" t="s">
        <v>253</v>
      </c>
      <c r="C109" s="73" t="s">
        <v>1453</v>
      </c>
      <c r="D109" s="229">
        <v>2618</v>
      </c>
      <c r="E109" s="82" t="s">
        <v>1487</v>
      </c>
      <c r="F109" s="73"/>
    </row>
    <row r="110" spans="1:6">
      <c r="A110" s="224">
        <v>105</v>
      </c>
      <c r="B110" s="107" t="s">
        <v>253</v>
      </c>
      <c r="C110" s="73" t="s">
        <v>1488</v>
      </c>
      <c r="D110" s="229">
        <v>1875</v>
      </c>
      <c r="E110" s="82" t="s">
        <v>1489</v>
      </c>
      <c r="F110" s="73"/>
    </row>
    <row r="111" spans="1:6">
      <c r="A111" s="224">
        <v>106</v>
      </c>
      <c r="B111" s="107" t="s">
        <v>253</v>
      </c>
      <c r="C111" s="73" t="s">
        <v>1410</v>
      </c>
      <c r="D111" s="229">
        <v>1178.0999999999999</v>
      </c>
      <c r="E111" s="82" t="s">
        <v>1490</v>
      </c>
      <c r="F111" s="73"/>
    </row>
    <row r="112" spans="1:6">
      <c r="A112" s="224">
        <v>107</v>
      </c>
      <c r="B112" s="107" t="s">
        <v>253</v>
      </c>
      <c r="C112" s="73" t="s">
        <v>1410</v>
      </c>
      <c r="D112" s="229">
        <v>1178.0999999999999</v>
      </c>
      <c r="E112" s="82" t="s">
        <v>1490</v>
      </c>
      <c r="F112" s="73"/>
    </row>
    <row r="113" spans="1:6">
      <c r="A113" s="224">
        <v>108</v>
      </c>
      <c r="B113" s="107" t="s">
        <v>253</v>
      </c>
      <c r="C113" s="73" t="s">
        <v>1446</v>
      </c>
      <c r="D113" s="229">
        <v>1659</v>
      </c>
      <c r="E113" s="82" t="s">
        <v>1491</v>
      </c>
      <c r="F113" s="73"/>
    </row>
    <row r="114" spans="1:6">
      <c r="A114" s="224">
        <v>109</v>
      </c>
      <c r="B114" s="107" t="s">
        <v>253</v>
      </c>
      <c r="C114" s="73" t="s">
        <v>1446</v>
      </c>
      <c r="D114" s="229">
        <v>2000</v>
      </c>
      <c r="E114" s="82" t="s">
        <v>1491</v>
      </c>
      <c r="F114" s="73"/>
    </row>
    <row r="115" spans="1:6" ht="26.25">
      <c r="A115" s="224">
        <v>110</v>
      </c>
      <c r="B115" s="107" t="s">
        <v>255</v>
      </c>
      <c r="C115" s="82" t="s">
        <v>1492</v>
      </c>
      <c r="D115" s="229">
        <v>3992</v>
      </c>
      <c r="E115" s="82" t="s">
        <v>1493</v>
      </c>
      <c r="F115" s="73"/>
    </row>
    <row r="116" spans="1:6" ht="26.25">
      <c r="A116" s="224">
        <v>111</v>
      </c>
      <c r="B116" s="107" t="s">
        <v>255</v>
      </c>
      <c r="C116" s="230" t="s">
        <v>1494</v>
      </c>
      <c r="D116" s="229">
        <v>2924</v>
      </c>
      <c r="E116" s="230" t="s">
        <v>1493</v>
      </c>
      <c r="F116" s="73"/>
    </row>
    <row r="117" spans="1:6" ht="26.25">
      <c r="A117" s="224">
        <v>112</v>
      </c>
      <c r="B117" s="224" t="s">
        <v>255</v>
      </c>
      <c r="C117" s="82" t="s">
        <v>1495</v>
      </c>
      <c r="D117" s="229">
        <v>58.82</v>
      </c>
      <c r="E117" s="82" t="s">
        <v>1451</v>
      </c>
      <c r="F117" s="73"/>
    </row>
    <row r="118" spans="1:6" ht="39">
      <c r="A118" s="275">
        <v>113</v>
      </c>
      <c r="B118" s="273" t="s">
        <v>1552</v>
      </c>
      <c r="C118" s="82" t="s">
        <v>1628</v>
      </c>
      <c r="D118" s="274">
        <v>136111</v>
      </c>
      <c r="E118" s="73" t="s">
        <v>1629</v>
      </c>
      <c r="F118" s="73" t="s">
        <v>12</v>
      </c>
    </row>
    <row r="119" spans="1:6">
      <c r="A119" s="276">
        <v>114</v>
      </c>
      <c r="B119" s="273" t="s">
        <v>1552</v>
      </c>
      <c r="C119" s="73" t="s">
        <v>1630</v>
      </c>
      <c r="D119" s="274">
        <v>35768.339999999997</v>
      </c>
      <c r="E119" s="73" t="s">
        <v>1631</v>
      </c>
      <c r="F119" s="73" t="s">
        <v>12</v>
      </c>
    </row>
    <row r="120" spans="1:6">
      <c r="A120" s="323"/>
      <c r="B120" s="403" t="s">
        <v>1635</v>
      </c>
      <c r="C120" s="403"/>
      <c r="D120" s="403"/>
      <c r="E120" s="324"/>
      <c r="F120" s="324"/>
    </row>
    <row r="121" spans="1:6">
      <c r="A121" s="72">
        <v>1</v>
      </c>
      <c r="B121" s="82" t="s">
        <v>1636</v>
      </c>
      <c r="C121" s="82" t="s">
        <v>1637</v>
      </c>
      <c r="D121" s="325">
        <v>950.6</v>
      </c>
      <c r="E121" s="82" t="s">
        <v>1638</v>
      </c>
      <c r="F121" s="82"/>
    </row>
    <row r="122" spans="1:6">
      <c r="A122" s="72">
        <v>2</v>
      </c>
      <c r="B122" s="82" t="s">
        <v>1636</v>
      </c>
      <c r="C122" s="82" t="s">
        <v>1637</v>
      </c>
      <c r="D122" s="325">
        <v>1000.72</v>
      </c>
      <c r="E122" s="82" t="s">
        <v>1639</v>
      </c>
      <c r="F122" s="82"/>
    </row>
    <row r="123" spans="1:6" ht="32.25" customHeight="1">
      <c r="A123" s="72">
        <v>3</v>
      </c>
      <c r="B123" s="82" t="s">
        <v>1636</v>
      </c>
      <c r="C123" s="82" t="s">
        <v>1637</v>
      </c>
      <c r="D123" s="325">
        <v>502.73</v>
      </c>
      <c r="E123" s="82" t="s">
        <v>1640</v>
      </c>
      <c r="F123" s="82"/>
    </row>
    <row r="124" spans="1:6">
      <c r="A124" s="72">
        <v>4</v>
      </c>
      <c r="B124" s="82" t="s">
        <v>1636</v>
      </c>
      <c r="C124" s="82" t="s">
        <v>1637</v>
      </c>
      <c r="D124" s="325">
        <v>556.92999999999995</v>
      </c>
      <c r="E124" s="82" t="s">
        <v>1640</v>
      </c>
      <c r="F124" s="82"/>
    </row>
    <row r="125" spans="1:6">
      <c r="A125" s="72">
        <v>5</v>
      </c>
      <c r="B125" s="82" t="s">
        <v>1636</v>
      </c>
      <c r="C125" s="82" t="s">
        <v>1637</v>
      </c>
      <c r="D125" s="325">
        <v>479.17</v>
      </c>
      <c r="E125" s="82" t="s">
        <v>1641</v>
      </c>
      <c r="F125" s="82"/>
    </row>
    <row r="126" spans="1:6" ht="20.25" customHeight="1">
      <c r="A126" s="72">
        <v>6</v>
      </c>
      <c r="B126" s="82" t="s">
        <v>1636</v>
      </c>
      <c r="C126" s="82" t="s">
        <v>1637</v>
      </c>
      <c r="D126" s="325">
        <v>367.76</v>
      </c>
      <c r="E126" s="82" t="s">
        <v>1642</v>
      </c>
      <c r="F126" s="82"/>
    </row>
    <row r="127" spans="1:6">
      <c r="A127" s="291"/>
      <c r="B127" s="283" t="s">
        <v>1496</v>
      </c>
      <c r="C127" s="284"/>
      <c r="D127" s="290"/>
      <c r="E127" s="235"/>
      <c r="F127" s="236"/>
    </row>
    <row r="128" spans="1:6" ht="25.5">
      <c r="A128" s="149" t="s">
        <v>51</v>
      </c>
      <c r="B128" s="149" t="s">
        <v>423</v>
      </c>
      <c r="C128" s="149" t="s">
        <v>128</v>
      </c>
      <c r="D128" s="149" t="s">
        <v>143</v>
      </c>
      <c r="E128" s="231" t="s">
        <v>118</v>
      </c>
      <c r="F128" s="149" t="s">
        <v>1497</v>
      </c>
    </row>
    <row r="129" spans="1:6">
      <c r="A129" s="107" t="s">
        <v>1498</v>
      </c>
      <c r="B129" s="232" t="s">
        <v>1499</v>
      </c>
      <c r="C129" s="73" t="s">
        <v>1500</v>
      </c>
      <c r="D129" s="233">
        <v>4263554.33</v>
      </c>
      <c r="E129" s="232" t="s">
        <v>1501</v>
      </c>
      <c r="F129" s="233">
        <v>381731.96</v>
      </c>
    </row>
    <row r="130" spans="1:6" ht="26.25">
      <c r="A130" s="107" t="s">
        <v>1502</v>
      </c>
      <c r="B130" s="232" t="s">
        <v>1499</v>
      </c>
      <c r="C130" s="230" t="s">
        <v>1503</v>
      </c>
      <c r="D130" s="233">
        <v>1238377.54</v>
      </c>
      <c r="E130" s="232" t="s">
        <v>1501</v>
      </c>
      <c r="F130" s="233">
        <v>79898.34</v>
      </c>
    </row>
    <row r="131" spans="1:6" ht="39">
      <c r="A131" s="107" t="s">
        <v>1504</v>
      </c>
      <c r="B131" s="232" t="s">
        <v>1505</v>
      </c>
      <c r="C131" s="82" t="s">
        <v>1506</v>
      </c>
      <c r="D131" s="233">
        <v>97621.75</v>
      </c>
      <c r="E131" s="232" t="s">
        <v>1501</v>
      </c>
      <c r="F131" s="233">
        <v>15617.86</v>
      </c>
    </row>
    <row r="132" spans="1:6" ht="39">
      <c r="A132" s="107" t="s">
        <v>1507</v>
      </c>
      <c r="B132" s="232" t="s">
        <v>1505</v>
      </c>
      <c r="C132" s="82" t="s">
        <v>1508</v>
      </c>
      <c r="D132" s="233">
        <v>82185.41</v>
      </c>
      <c r="E132" s="232" t="s">
        <v>1501</v>
      </c>
      <c r="F132" s="233">
        <v>11845.84</v>
      </c>
    </row>
    <row r="133" spans="1:6" ht="39">
      <c r="A133" s="107" t="s">
        <v>1509</v>
      </c>
      <c r="B133" s="232" t="s">
        <v>1505</v>
      </c>
      <c r="C133" s="82" t="s">
        <v>1510</v>
      </c>
      <c r="D133" s="233">
        <v>23530.71</v>
      </c>
      <c r="E133" s="232" t="s">
        <v>1501</v>
      </c>
      <c r="F133" s="233">
        <v>8000</v>
      </c>
    </row>
    <row r="134" spans="1:6" ht="39">
      <c r="A134" s="107" t="s">
        <v>1511</v>
      </c>
      <c r="B134" s="232" t="s">
        <v>1505</v>
      </c>
      <c r="C134" s="82" t="s">
        <v>1512</v>
      </c>
      <c r="D134" s="233">
        <v>90721.71</v>
      </c>
      <c r="E134" s="232" t="s">
        <v>1501</v>
      </c>
      <c r="F134" s="233">
        <v>14849.95</v>
      </c>
    </row>
    <row r="135" spans="1:6" ht="39">
      <c r="A135" s="107" t="s">
        <v>1513</v>
      </c>
      <c r="B135" s="232" t="s">
        <v>1505</v>
      </c>
      <c r="C135" s="82" t="s">
        <v>1514</v>
      </c>
      <c r="D135" s="233">
        <v>42129.61</v>
      </c>
      <c r="E135" s="232" t="s">
        <v>1501</v>
      </c>
      <c r="F135" s="233">
        <v>11721.15</v>
      </c>
    </row>
    <row r="136" spans="1:6" ht="39">
      <c r="A136" s="107" t="s">
        <v>1515</v>
      </c>
      <c r="B136" s="232" t="s">
        <v>251</v>
      </c>
      <c r="C136" s="82" t="s">
        <v>1516</v>
      </c>
      <c r="D136" s="233">
        <v>83671</v>
      </c>
      <c r="E136" s="232" t="s">
        <v>1501</v>
      </c>
      <c r="F136" s="233">
        <v>11258.18</v>
      </c>
    </row>
    <row r="137" spans="1:6" ht="26.25">
      <c r="A137" s="107" t="s">
        <v>1517</v>
      </c>
      <c r="B137" s="232" t="s">
        <v>251</v>
      </c>
      <c r="C137" s="82" t="s">
        <v>1518</v>
      </c>
      <c r="D137" s="233">
        <v>15249.73</v>
      </c>
      <c r="E137" s="232" t="s">
        <v>1501</v>
      </c>
      <c r="F137" s="233">
        <v>8303.01</v>
      </c>
    </row>
    <row r="138" spans="1:6" ht="51.75">
      <c r="A138" s="107" t="s">
        <v>1519</v>
      </c>
      <c r="B138" s="232" t="s">
        <v>1505</v>
      </c>
      <c r="C138" s="82" t="s">
        <v>1520</v>
      </c>
      <c r="D138" s="233">
        <v>75344.38</v>
      </c>
      <c r="E138" s="232" t="s">
        <v>1501</v>
      </c>
      <c r="F138" s="233">
        <v>13139.35</v>
      </c>
    </row>
    <row r="139" spans="1:6" ht="39">
      <c r="A139" s="107" t="s">
        <v>1521</v>
      </c>
      <c r="B139" s="232" t="s">
        <v>1522</v>
      </c>
      <c r="C139" s="82" t="s">
        <v>1523</v>
      </c>
      <c r="D139" s="233">
        <v>9824.76</v>
      </c>
      <c r="E139" s="232" t="s">
        <v>1501</v>
      </c>
      <c r="F139" s="233">
        <v>643.97</v>
      </c>
    </row>
    <row r="140" spans="1:6" ht="25.5">
      <c r="A140" s="149" t="s">
        <v>51</v>
      </c>
      <c r="B140" s="149" t="s">
        <v>423</v>
      </c>
      <c r="C140" s="149" t="s">
        <v>128</v>
      </c>
      <c r="D140" s="149" t="s">
        <v>143</v>
      </c>
      <c r="E140" s="231" t="s">
        <v>118</v>
      </c>
      <c r="F140" s="149" t="s">
        <v>1497</v>
      </c>
    </row>
    <row r="141" spans="1:6" ht="26.25">
      <c r="A141" s="107" t="s">
        <v>1524</v>
      </c>
      <c r="B141" s="232" t="s">
        <v>1522</v>
      </c>
      <c r="C141" s="82" t="s">
        <v>1525</v>
      </c>
      <c r="D141" s="233">
        <v>275955.25</v>
      </c>
      <c r="E141" s="232" t="s">
        <v>1501</v>
      </c>
      <c r="F141" s="233">
        <v>24374.91</v>
      </c>
    </row>
    <row r="142" spans="1:6" ht="39">
      <c r="A142" s="107" t="s">
        <v>1526</v>
      </c>
      <c r="B142" s="232" t="s">
        <v>1522</v>
      </c>
      <c r="C142" s="82" t="s">
        <v>1527</v>
      </c>
      <c r="D142" s="233">
        <v>199484.21</v>
      </c>
      <c r="E142" s="232" t="s">
        <v>1501</v>
      </c>
      <c r="F142" s="233">
        <v>18087.52</v>
      </c>
    </row>
    <row r="143" spans="1:6">
      <c r="A143" s="107" t="s">
        <v>1528</v>
      </c>
      <c r="B143" s="232" t="s">
        <v>1529</v>
      </c>
      <c r="C143" s="73" t="s">
        <v>1530</v>
      </c>
      <c r="D143" s="233">
        <v>168604.93</v>
      </c>
      <c r="E143" s="232" t="s">
        <v>1501</v>
      </c>
      <c r="F143" s="233">
        <v>36550</v>
      </c>
    </row>
    <row r="144" spans="1:6" ht="39">
      <c r="A144" s="107" t="s">
        <v>1531</v>
      </c>
      <c r="B144" s="232" t="s">
        <v>1288</v>
      </c>
      <c r="C144" s="82" t="s">
        <v>1532</v>
      </c>
      <c r="D144" s="233">
        <v>125421.02</v>
      </c>
      <c r="E144" s="232" t="s">
        <v>1501</v>
      </c>
      <c r="F144" s="233">
        <v>4310.47</v>
      </c>
    </row>
    <row r="145" spans="1:6" ht="26.25">
      <c r="A145" s="107" t="s">
        <v>1533</v>
      </c>
      <c r="B145" s="232" t="s">
        <v>1288</v>
      </c>
      <c r="C145" s="82" t="s">
        <v>1534</v>
      </c>
      <c r="D145" s="233">
        <v>102584.91</v>
      </c>
      <c r="E145" s="232" t="s">
        <v>1535</v>
      </c>
      <c r="F145" s="233">
        <v>3148.4</v>
      </c>
    </row>
    <row r="146" spans="1:6" ht="39">
      <c r="A146" s="107" t="s">
        <v>1536</v>
      </c>
      <c r="B146" s="232" t="s">
        <v>1537</v>
      </c>
      <c r="C146" s="82" t="s">
        <v>1538</v>
      </c>
      <c r="D146" s="233">
        <v>31595.37</v>
      </c>
      <c r="E146" s="232" t="s">
        <v>1501</v>
      </c>
      <c r="F146" s="233">
        <v>2512.77</v>
      </c>
    </row>
    <row r="147" spans="1:6" ht="39.75" thickBot="1">
      <c r="A147" s="107" t="s">
        <v>1539</v>
      </c>
      <c r="B147" s="281" t="s">
        <v>465</v>
      </c>
      <c r="C147" s="278" t="s">
        <v>1632</v>
      </c>
      <c r="D147" s="279">
        <v>4354</v>
      </c>
      <c r="E147" s="281" t="s">
        <v>1633</v>
      </c>
      <c r="F147" s="280">
        <v>220</v>
      </c>
    </row>
    <row r="148" spans="1:6" ht="27" thickTop="1">
      <c r="A148" s="107" t="s">
        <v>1542</v>
      </c>
      <c r="B148" s="232" t="s">
        <v>1540</v>
      </c>
      <c r="C148" s="82" t="s">
        <v>1541</v>
      </c>
      <c r="D148" s="233">
        <v>203490.84</v>
      </c>
      <c r="E148" s="232" t="s">
        <v>1501</v>
      </c>
      <c r="F148" s="233">
        <v>10710.07</v>
      </c>
    </row>
    <row r="150" spans="1:6" ht="20.25">
      <c r="A150" s="388" t="s">
        <v>175</v>
      </c>
      <c r="B150" s="388"/>
      <c r="C150" s="388"/>
      <c r="D150" s="388"/>
      <c r="E150" s="388"/>
    </row>
    <row r="151" spans="1:6" ht="20.25">
      <c r="A151" s="317" t="s">
        <v>51</v>
      </c>
      <c r="B151" s="237" t="s">
        <v>284</v>
      </c>
      <c r="C151" s="238"/>
      <c r="D151" s="238"/>
      <c r="E151" s="292"/>
    </row>
    <row r="152" spans="1:6" ht="25.5">
      <c r="A152" s="44"/>
      <c r="B152" s="149" t="s">
        <v>423</v>
      </c>
      <c r="C152" s="149" t="s">
        <v>128</v>
      </c>
      <c r="D152" s="149" t="s">
        <v>143</v>
      </c>
      <c r="E152" s="239" t="s">
        <v>127</v>
      </c>
      <c r="F152" s="234"/>
    </row>
    <row r="153" spans="1:6" ht="45">
      <c r="A153" s="44" t="s">
        <v>1498</v>
      </c>
      <c r="B153" s="98" t="s">
        <v>259</v>
      </c>
      <c r="C153" s="99" t="s">
        <v>273</v>
      </c>
      <c r="D153" s="94" t="s">
        <v>258</v>
      </c>
      <c r="E153" s="3"/>
    </row>
    <row r="154" spans="1:6" ht="26.25">
      <c r="A154" s="44" t="s">
        <v>1502</v>
      </c>
      <c r="B154" s="82" t="s">
        <v>260</v>
      </c>
      <c r="C154" s="82" t="s">
        <v>274</v>
      </c>
      <c r="D154" s="95">
        <v>4600</v>
      </c>
      <c r="E154" s="3"/>
    </row>
    <row r="155" spans="1:6" ht="26.25">
      <c r="A155" s="44" t="s">
        <v>1504</v>
      </c>
      <c r="B155" s="73" t="s">
        <v>242</v>
      </c>
      <c r="C155" s="82" t="s">
        <v>271</v>
      </c>
      <c r="D155" s="95"/>
      <c r="E155" s="3"/>
    </row>
    <row r="156" spans="1:6" ht="25.5">
      <c r="A156" s="44"/>
      <c r="B156" s="149" t="s">
        <v>423</v>
      </c>
      <c r="C156" s="149" t="s">
        <v>128</v>
      </c>
      <c r="D156" s="149" t="s">
        <v>143</v>
      </c>
      <c r="E156" s="239" t="s">
        <v>127</v>
      </c>
    </row>
    <row r="157" spans="1:6" ht="26.25">
      <c r="A157" s="44" t="s">
        <v>1507</v>
      </c>
      <c r="B157" s="73" t="s">
        <v>242</v>
      </c>
      <c r="C157" s="82" t="s">
        <v>272</v>
      </c>
      <c r="D157" s="95">
        <v>31006.19</v>
      </c>
      <c r="E157" s="3"/>
    </row>
    <row r="158" spans="1:6" ht="51">
      <c r="A158" s="44" t="s">
        <v>1509</v>
      </c>
      <c r="B158" s="90" t="s">
        <v>260</v>
      </c>
      <c r="C158" s="89" t="s">
        <v>275</v>
      </c>
      <c r="D158" s="91">
        <v>358.85</v>
      </c>
      <c r="E158" s="3"/>
    </row>
    <row r="159" spans="1:6" ht="39">
      <c r="A159" s="44" t="s">
        <v>1511</v>
      </c>
      <c r="B159" s="90" t="s">
        <v>260</v>
      </c>
      <c r="C159" s="82" t="s">
        <v>276</v>
      </c>
      <c r="D159" s="96" t="s">
        <v>261</v>
      </c>
      <c r="E159" s="3"/>
    </row>
    <row r="160" spans="1:6" ht="26.25">
      <c r="A160" s="44" t="s">
        <v>1513</v>
      </c>
      <c r="B160" s="82" t="s">
        <v>246</v>
      </c>
      <c r="C160" s="73" t="s">
        <v>277</v>
      </c>
      <c r="D160" s="91">
        <v>2320.4</v>
      </c>
      <c r="E160" s="3"/>
    </row>
    <row r="161" spans="1:5" ht="26.25">
      <c r="A161" s="44" t="s">
        <v>1515</v>
      </c>
      <c r="B161" s="82" t="s">
        <v>270</v>
      </c>
      <c r="C161" s="82" t="s">
        <v>285</v>
      </c>
      <c r="D161" s="91">
        <v>3600</v>
      </c>
      <c r="E161" s="3"/>
    </row>
    <row r="162" spans="1:5" ht="26.25">
      <c r="A162" s="44" t="s">
        <v>1517</v>
      </c>
      <c r="B162" s="90" t="s">
        <v>242</v>
      </c>
      <c r="C162" s="82" t="s">
        <v>278</v>
      </c>
      <c r="D162" s="92">
        <v>13000</v>
      </c>
      <c r="E162" s="3"/>
    </row>
    <row r="163" spans="1:5">
      <c r="A163" s="44" t="s">
        <v>1519</v>
      </c>
      <c r="B163" s="73" t="s">
        <v>242</v>
      </c>
      <c r="C163" s="73" t="s">
        <v>279</v>
      </c>
      <c r="D163" s="92">
        <v>3617</v>
      </c>
      <c r="E163" s="3"/>
    </row>
    <row r="164" spans="1:5" ht="26.25">
      <c r="A164" s="44" t="s">
        <v>1521</v>
      </c>
      <c r="B164" s="82" t="s">
        <v>245</v>
      </c>
      <c r="C164" s="73" t="s">
        <v>280</v>
      </c>
      <c r="D164" s="93">
        <v>12448.59</v>
      </c>
      <c r="E164" s="3"/>
    </row>
    <row r="165" spans="1:5">
      <c r="A165" s="44" t="s">
        <v>1524</v>
      </c>
      <c r="B165" s="73" t="s">
        <v>234</v>
      </c>
      <c r="C165" s="97" t="s">
        <v>262</v>
      </c>
      <c r="D165" s="92">
        <v>69230</v>
      </c>
      <c r="E165" s="3"/>
    </row>
    <row r="166" spans="1:5">
      <c r="A166" s="44" t="s">
        <v>1526</v>
      </c>
      <c r="B166" s="73" t="s">
        <v>234</v>
      </c>
      <c r="C166" s="97" t="s">
        <v>263</v>
      </c>
      <c r="D166" s="92">
        <v>9500</v>
      </c>
      <c r="E166" s="3"/>
    </row>
    <row r="167" spans="1:5">
      <c r="A167" s="44" t="s">
        <v>1528</v>
      </c>
      <c r="B167" s="73" t="s">
        <v>234</v>
      </c>
      <c r="C167" s="73" t="s">
        <v>264</v>
      </c>
      <c r="D167" s="92">
        <v>4800</v>
      </c>
      <c r="E167" s="3"/>
    </row>
    <row r="168" spans="1:5">
      <c r="A168" s="44" t="s">
        <v>1531</v>
      </c>
      <c r="B168" s="73" t="s">
        <v>234</v>
      </c>
      <c r="C168" s="73" t="s">
        <v>265</v>
      </c>
      <c r="D168" s="92">
        <v>1500</v>
      </c>
      <c r="E168" s="3"/>
    </row>
    <row r="169" spans="1:5">
      <c r="A169" s="44" t="s">
        <v>1533</v>
      </c>
      <c r="B169" s="73" t="s">
        <v>234</v>
      </c>
      <c r="C169" s="73" t="s">
        <v>266</v>
      </c>
      <c r="D169" s="92">
        <v>13160</v>
      </c>
      <c r="E169" s="3"/>
    </row>
    <row r="170" spans="1:5">
      <c r="A170" s="44" t="s">
        <v>1536</v>
      </c>
      <c r="B170" s="73" t="s">
        <v>234</v>
      </c>
      <c r="C170" s="73" t="s">
        <v>267</v>
      </c>
      <c r="D170" s="92">
        <v>5000</v>
      </c>
      <c r="E170" s="3"/>
    </row>
    <row r="171" spans="1:5" ht="39">
      <c r="A171" s="44" t="s">
        <v>1539</v>
      </c>
      <c r="B171" s="90" t="s">
        <v>269</v>
      </c>
      <c r="C171" s="82" t="s">
        <v>282</v>
      </c>
      <c r="D171" s="94" t="s">
        <v>268</v>
      </c>
      <c r="E171" s="3"/>
    </row>
    <row r="172" spans="1:5" ht="26.25">
      <c r="A172" s="44" t="s">
        <v>1542</v>
      </c>
      <c r="B172" s="82" t="s">
        <v>245</v>
      </c>
      <c r="C172" s="73" t="s">
        <v>281</v>
      </c>
      <c r="D172" s="92">
        <v>4120</v>
      </c>
      <c r="E172" s="3"/>
    </row>
    <row r="173" spans="1:5" ht="39">
      <c r="A173" s="44" t="s">
        <v>1543</v>
      </c>
      <c r="B173" s="98" t="s">
        <v>245</v>
      </c>
      <c r="C173" s="82" t="s">
        <v>283</v>
      </c>
      <c r="D173" s="92">
        <v>3329</v>
      </c>
      <c r="E173" s="3"/>
    </row>
  </sheetData>
  <mergeCells count="3">
    <mergeCell ref="A1:E1"/>
    <mergeCell ref="A150:E150"/>
    <mergeCell ref="B120:D120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zoomScaleNormal="100" zoomScaleSheetLayoutView="100" workbookViewId="0">
      <selection activeCell="C27" sqref="C27"/>
    </sheetView>
  </sheetViews>
  <sheetFormatPr defaultRowHeight="15.75"/>
  <cols>
    <col min="1" max="1" width="18.25" customWidth="1"/>
    <col min="2" max="2" width="23.5" customWidth="1"/>
    <col min="3" max="3" width="32.75" customWidth="1"/>
    <col min="4" max="4" width="22" customWidth="1"/>
    <col min="5" max="5" width="15.875" customWidth="1"/>
  </cols>
  <sheetData>
    <row r="1" spans="1:5" ht="20.25">
      <c r="A1" s="336" t="s">
        <v>176</v>
      </c>
      <c r="B1" s="336"/>
      <c r="C1" s="336"/>
      <c r="D1" s="336"/>
      <c r="E1" s="336"/>
    </row>
    <row r="3" spans="1:5" s="1" customFormat="1">
      <c r="A3" s="44" t="s">
        <v>119</v>
      </c>
      <c r="B3" s="44" t="s">
        <v>120</v>
      </c>
      <c r="C3" s="44" t="s">
        <v>121</v>
      </c>
      <c r="D3" s="44" t="s">
        <v>122</v>
      </c>
      <c r="E3" s="44" t="s">
        <v>123</v>
      </c>
    </row>
    <row r="4" spans="1:5">
      <c r="A4" s="3" t="s">
        <v>1583</v>
      </c>
      <c r="B4" s="3" t="s">
        <v>1584</v>
      </c>
      <c r="C4" s="3" t="s">
        <v>1585</v>
      </c>
      <c r="D4" s="3" t="s">
        <v>1586</v>
      </c>
      <c r="E4" s="70">
        <v>40231</v>
      </c>
    </row>
    <row r="5" spans="1:5">
      <c r="A5" s="3" t="s">
        <v>1587</v>
      </c>
      <c r="B5" s="3" t="s">
        <v>1588</v>
      </c>
      <c r="C5" s="3" t="s">
        <v>1589</v>
      </c>
      <c r="D5" s="3" t="s">
        <v>1590</v>
      </c>
      <c r="E5" s="70">
        <v>40302</v>
      </c>
    </row>
    <row r="6" spans="1:5">
      <c r="A6" s="3" t="s">
        <v>1587</v>
      </c>
      <c r="B6" s="3" t="s">
        <v>1588</v>
      </c>
      <c r="C6" s="3" t="s">
        <v>1591</v>
      </c>
      <c r="D6" s="3" t="s">
        <v>1586</v>
      </c>
      <c r="E6" s="70">
        <v>40303</v>
      </c>
    </row>
    <row r="7" spans="1:5">
      <c r="A7" s="3" t="s">
        <v>1587</v>
      </c>
      <c r="B7" s="3" t="s">
        <v>1592</v>
      </c>
      <c r="C7" s="3" t="s">
        <v>1593</v>
      </c>
      <c r="D7" s="3" t="s">
        <v>1594</v>
      </c>
      <c r="E7" s="70">
        <v>40322</v>
      </c>
    </row>
    <row r="8" spans="1:5">
      <c r="A8" s="3" t="s">
        <v>1583</v>
      </c>
      <c r="B8" s="3" t="s">
        <v>1584</v>
      </c>
      <c r="C8" s="3" t="s">
        <v>1595</v>
      </c>
      <c r="D8" s="3" t="s">
        <v>1586</v>
      </c>
      <c r="E8" s="70">
        <v>40302</v>
      </c>
    </row>
    <row r="9" spans="1:5">
      <c r="A9" s="3" t="s">
        <v>1596</v>
      </c>
      <c r="B9" s="3" t="s">
        <v>1584</v>
      </c>
      <c r="C9" s="3" t="s">
        <v>1597</v>
      </c>
      <c r="D9" s="3" t="s">
        <v>1598</v>
      </c>
      <c r="E9" s="70">
        <v>40302</v>
      </c>
    </row>
    <row r="10" spans="1:5">
      <c r="A10" s="3" t="s">
        <v>1587</v>
      </c>
      <c r="B10" s="3" t="s">
        <v>1599</v>
      </c>
      <c r="C10" s="3" t="s">
        <v>1600</v>
      </c>
      <c r="D10" s="3" t="s">
        <v>1590</v>
      </c>
      <c r="E10" s="70">
        <v>40512</v>
      </c>
    </row>
    <row r="11" spans="1:5">
      <c r="A11" s="3" t="s">
        <v>1587</v>
      </c>
      <c r="B11" s="3" t="s">
        <v>1592</v>
      </c>
      <c r="C11" s="3" t="s">
        <v>1593</v>
      </c>
      <c r="D11" s="3" t="s">
        <v>1594</v>
      </c>
      <c r="E11" s="70">
        <v>40513</v>
      </c>
    </row>
    <row r="12" spans="1:5">
      <c r="A12" s="3" t="s">
        <v>1587</v>
      </c>
      <c r="B12" s="3" t="s">
        <v>1601</v>
      </c>
      <c r="C12" s="3" t="s">
        <v>1602</v>
      </c>
      <c r="D12" s="3" t="s">
        <v>1590</v>
      </c>
      <c r="E12" s="70">
        <v>40515</v>
      </c>
    </row>
    <row r="13" spans="1:5">
      <c r="A13" s="3" t="s">
        <v>1587</v>
      </c>
      <c r="B13" s="3" t="s">
        <v>1601</v>
      </c>
      <c r="C13" s="3" t="s">
        <v>1589</v>
      </c>
      <c r="D13" s="3" t="s">
        <v>1590</v>
      </c>
      <c r="E13" s="70">
        <v>40519</v>
      </c>
    </row>
    <row r="14" spans="1:5">
      <c r="A14" s="3" t="s">
        <v>1587</v>
      </c>
      <c r="B14" s="3" t="s">
        <v>1603</v>
      </c>
      <c r="C14" s="3" t="s">
        <v>1604</v>
      </c>
      <c r="D14" s="3" t="s">
        <v>1590</v>
      </c>
      <c r="E14" s="70">
        <v>40525</v>
      </c>
    </row>
    <row r="15" spans="1:5">
      <c r="A15" s="3" t="s">
        <v>1583</v>
      </c>
      <c r="B15" s="3" t="s">
        <v>1584</v>
      </c>
      <c r="C15" s="3" t="s">
        <v>1605</v>
      </c>
      <c r="D15" s="3" t="s">
        <v>1586</v>
      </c>
      <c r="E15" s="70">
        <v>40275</v>
      </c>
    </row>
    <row r="16" spans="1:5">
      <c r="A16" s="3" t="s">
        <v>1596</v>
      </c>
      <c r="B16" s="3" t="s">
        <v>1584</v>
      </c>
      <c r="C16" s="3" t="s">
        <v>1606</v>
      </c>
      <c r="D16" s="3" t="s">
        <v>1598</v>
      </c>
      <c r="E16" s="70">
        <v>40287</v>
      </c>
    </row>
    <row r="17" spans="1:5">
      <c r="A17" s="3" t="s">
        <v>1583</v>
      </c>
      <c r="B17" s="3" t="s">
        <v>1584</v>
      </c>
      <c r="C17" s="3" t="s">
        <v>1607</v>
      </c>
      <c r="D17" s="3" t="s">
        <v>1586</v>
      </c>
      <c r="E17" s="70">
        <v>40308</v>
      </c>
    </row>
    <row r="18" spans="1:5">
      <c r="A18" s="3" t="s">
        <v>1587</v>
      </c>
      <c r="B18" s="3" t="s">
        <v>1584</v>
      </c>
      <c r="C18" s="3" t="s">
        <v>1608</v>
      </c>
      <c r="D18" s="3" t="s">
        <v>1594</v>
      </c>
      <c r="E18" s="70">
        <v>40308</v>
      </c>
    </row>
    <row r="19" spans="1:5">
      <c r="A19" s="3" t="s">
        <v>1587</v>
      </c>
      <c r="B19" s="3" t="s">
        <v>1588</v>
      </c>
      <c r="C19" s="3" t="s">
        <v>1609</v>
      </c>
      <c r="D19" s="3" t="s">
        <v>1590</v>
      </c>
      <c r="E19" s="70">
        <v>40470</v>
      </c>
    </row>
    <row r="20" spans="1:5">
      <c r="A20" s="3" t="s">
        <v>1610</v>
      </c>
      <c r="B20" s="3" t="s">
        <v>1611</v>
      </c>
      <c r="C20" s="3" t="s">
        <v>1612</v>
      </c>
      <c r="D20" s="3" t="s">
        <v>1590</v>
      </c>
      <c r="E20" s="70">
        <v>40506</v>
      </c>
    </row>
    <row r="21" spans="1:5">
      <c r="A21" s="3" t="s">
        <v>1587</v>
      </c>
      <c r="B21" s="3" t="s">
        <v>1613</v>
      </c>
      <c r="C21" s="3" t="s">
        <v>1614</v>
      </c>
      <c r="D21" s="3" t="s">
        <v>1615</v>
      </c>
      <c r="E21" s="70">
        <v>40326</v>
      </c>
    </row>
    <row r="22" spans="1:5">
      <c r="A22" s="3" t="s">
        <v>1587</v>
      </c>
      <c r="B22" s="3" t="s">
        <v>1613</v>
      </c>
      <c r="C22" s="3" t="s">
        <v>1614</v>
      </c>
      <c r="D22" s="3" t="s">
        <v>1616</v>
      </c>
      <c r="E22" s="70">
        <v>40339</v>
      </c>
    </row>
    <row r="23" spans="1:5">
      <c r="A23" s="3" t="s">
        <v>1587</v>
      </c>
      <c r="B23" s="3" t="s">
        <v>1613</v>
      </c>
      <c r="C23" s="3" t="s">
        <v>1614</v>
      </c>
      <c r="D23" s="3" t="s">
        <v>1617</v>
      </c>
      <c r="E23" s="70">
        <v>40359</v>
      </c>
    </row>
    <row r="24" spans="1:5">
      <c r="A24" s="3" t="s">
        <v>1587</v>
      </c>
      <c r="B24" s="3" t="s">
        <v>1613</v>
      </c>
      <c r="C24" s="3" t="s">
        <v>1614</v>
      </c>
      <c r="D24" s="3" t="s">
        <v>1618</v>
      </c>
      <c r="E24" s="70">
        <v>40306</v>
      </c>
    </row>
    <row r="25" spans="1:5">
      <c r="A25" s="3" t="s">
        <v>1587</v>
      </c>
      <c r="B25" s="3" t="s">
        <v>1613</v>
      </c>
      <c r="C25" s="3" t="s">
        <v>1614</v>
      </c>
      <c r="D25" s="3" t="s">
        <v>1619</v>
      </c>
      <c r="E25" s="70">
        <v>40376</v>
      </c>
    </row>
    <row r="26" spans="1:5">
      <c r="A26" s="3" t="s">
        <v>1587</v>
      </c>
      <c r="B26" s="3" t="s">
        <v>1613</v>
      </c>
      <c r="C26" s="3" t="s">
        <v>1614</v>
      </c>
      <c r="D26" s="3" t="s">
        <v>1620</v>
      </c>
      <c r="E26" s="70">
        <v>40445</v>
      </c>
    </row>
    <row r="27" spans="1:5">
      <c r="A27" s="3" t="s">
        <v>1587</v>
      </c>
      <c r="B27" s="3" t="s">
        <v>1613</v>
      </c>
      <c r="C27" s="3" t="s">
        <v>1614</v>
      </c>
      <c r="D27" s="3" t="s">
        <v>1621</v>
      </c>
      <c r="E27" s="70">
        <v>40459</v>
      </c>
    </row>
    <row r="28" spans="1:5">
      <c r="A28" s="3" t="s">
        <v>1587</v>
      </c>
      <c r="B28" s="3" t="s">
        <v>1613</v>
      </c>
      <c r="C28" s="3" t="s">
        <v>1614</v>
      </c>
      <c r="D28" s="3" t="s">
        <v>1622</v>
      </c>
      <c r="E28" s="70" t="s">
        <v>1623</v>
      </c>
    </row>
    <row r="29" spans="1:5">
      <c r="A29" s="3" t="s">
        <v>1587</v>
      </c>
      <c r="B29" s="3" t="s">
        <v>1613</v>
      </c>
      <c r="C29" s="3" t="s">
        <v>1614</v>
      </c>
      <c r="D29" s="3" t="s">
        <v>1624</v>
      </c>
      <c r="E29" s="70">
        <v>40471</v>
      </c>
    </row>
    <row r="30" spans="1:5">
      <c r="A30" s="3" t="s">
        <v>1587</v>
      </c>
      <c r="B30" s="3" t="s">
        <v>1613</v>
      </c>
      <c r="C30" s="3" t="s">
        <v>1614</v>
      </c>
      <c r="D30" s="3" t="s">
        <v>1625</v>
      </c>
      <c r="E30" s="70">
        <v>40527</v>
      </c>
    </row>
    <row r="31" spans="1:5">
      <c r="A31" s="3" t="s">
        <v>1587</v>
      </c>
      <c r="B31" s="3" t="s">
        <v>1613</v>
      </c>
      <c r="C31" s="3" t="s">
        <v>1614</v>
      </c>
      <c r="D31" s="3" t="s">
        <v>1626</v>
      </c>
      <c r="E31" s="70">
        <v>40531</v>
      </c>
    </row>
    <row r="32" spans="1:5">
      <c r="A32" s="3" t="s">
        <v>1587</v>
      </c>
      <c r="B32" s="3" t="s">
        <v>1613</v>
      </c>
      <c r="C32" s="3" t="s">
        <v>1614</v>
      </c>
      <c r="D32" s="3" t="s">
        <v>1627</v>
      </c>
      <c r="E32" s="70">
        <v>40452</v>
      </c>
    </row>
  </sheetData>
  <mergeCells count="1">
    <mergeCell ref="A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/>
  </sheetViews>
  <sheetFormatPr defaultRowHeight="15.75"/>
  <sheetData/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sqref="A1:G20"/>
    </sheetView>
  </sheetViews>
  <sheetFormatPr defaultRowHeight="15.75"/>
  <cols>
    <col min="1" max="7" width="10.625" customWidth="1"/>
  </cols>
  <sheetData>
    <row r="1" spans="1:7" ht="20.25">
      <c r="A1" s="336" t="s">
        <v>4</v>
      </c>
      <c r="B1" s="337"/>
      <c r="C1" s="337"/>
      <c r="D1" s="337"/>
      <c r="E1" s="337"/>
      <c r="F1" s="337"/>
      <c r="G1" s="337"/>
    </row>
    <row r="2" spans="1:7">
      <c r="A2" s="338"/>
      <c r="B2" s="338"/>
      <c r="C2" s="338"/>
      <c r="D2" s="338"/>
      <c r="E2" s="338"/>
      <c r="F2" s="338"/>
      <c r="G2" s="338"/>
    </row>
    <row r="3" spans="1:7">
      <c r="A3" s="339" t="s">
        <v>59</v>
      </c>
      <c r="B3" s="339"/>
      <c r="C3" s="339"/>
      <c r="D3" s="339"/>
      <c r="E3" s="339"/>
      <c r="F3" s="339"/>
      <c r="G3" s="339"/>
    </row>
    <row r="4" spans="1:7">
      <c r="A4" s="2" t="s">
        <v>53</v>
      </c>
      <c r="B4" s="2">
        <v>2005</v>
      </c>
      <c r="C4" s="2">
        <v>2006</v>
      </c>
      <c r="D4" s="2">
        <v>2007</v>
      </c>
      <c r="E4" s="2">
        <v>2008</v>
      </c>
      <c r="F4" s="2">
        <v>2009</v>
      </c>
      <c r="G4" s="2">
        <v>2010</v>
      </c>
    </row>
    <row r="5" spans="1:7">
      <c r="A5" s="2">
        <v>1</v>
      </c>
      <c r="B5" s="3">
        <v>4973</v>
      </c>
      <c r="C5" s="3">
        <v>5849</v>
      </c>
      <c r="D5" s="3">
        <v>6410</v>
      </c>
      <c r="E5" s="3">
        <v>6521</v>
      </c>
      <c r="F5" s="3">
        <v>6375</v>
      </c>
      <c r="G5" s="3">
        <v>6465</v>
      </c>
    </row>
    <row r="6" spans="1:7">
      <c r="A6" s="2">
        <v>2</v>
      </c>
      <c r="B6" s="3">
        <v>537</v>
      </c>
      <c r="C6" s="3">
        <v>1024</v>
      </c>
      <c r="D6" s="3">
        <v>1312</v>
      </c>
      <c r="E6" s="3">
        <v>2093</v>
      </c>
      <c r="F6" s="3">
        <v>2546</v>
      </c>
      <c r="G6" s="3">
        <v>2445</v>
      </c>
    </row>
    <row r="7" spans="1:7">
      <c r="A7" s="2" t="s">
        <v>3</v>
      </c>
      <c r="B7" s="3">
        <v>3181</v>
      </c>
      <c r="C7" s="3">
        <v>1849</v>
      </c>
      <c r="D7" s="3">
        <v>984</v>
      </c>
      <c r="E7" s="3">
        <v>481</v>
      </c>
      <c r="F7" s="3">
        <v>4</v>
      </c>
      <c r="G7" s="3">
        <v>0</v>
      </c>
    </row>
    <row r="8" spans="1:7">
      <c r="A8" s="2">
        <v>3</v>
      </c>
      <c r="B8" s="3">
        <v>233</v>
      </c>
      <c r="C8" s="3">
        <v>243</v>
      </c>
      <c r="D8" s="3">
        <v>234</v>
      </c>
      <c r="E8" s="3">
        <v>266</v>
      </c>
      <c r="F8" s="3">
        <v>371</v>
      </c>
      <c r="G8" s="3">
        <v>393</v>
      </c>
    </row>
    <row r="9" spans="1:7">
      <c r="A9" s="2" t="s">
        <v>2</v>
      </c>
      <c r="B9" s="3">
        <f t="shared" ref="B9:G9" si="0">SUM(B5:B8)</f>
        <v>8924</v>
      </c>
      <c r="C9" s="3">
        <f t="shared" si="0"/>
        <v>8965</v>
      </c>
      <c r="D9" s="3">
        <f t="shared" si="0"/>
        <v>8940</v>
      </c>
      <c r="E9" s="3">
        <f t="shared" si="0"/>
        <v>9361</v>
      </c>
      <c r="F9" s="3">
        <f t="shared" si="0"/>
        <v>9296</v>
      </c>
      <c r="G9" s="3">
        <f t="shared" si="0"/>
        <v>9303</v>
      </c>
    </row>
    <row r="10" spans="1:7">
      <c r="A10" s="339" t="s">
        <v>60</v>
      </c>
      <c r="B10" s="339"/>
      <c r="C10" s="339"/>
      <c r="D10" s="339"/>
      <c r="E10" s="339"/>
      <c r="F10" s="339"/>
      <c r="G10" s="339"/>
    </row>
    <row r="11" spans="1:7">
      <c r="A11" s="2" t="s">
        <v>53</v>
      </c>
      <c r="B11" s="2">
        <v>2005</v>
      </c>
      <c r="C11" s="2">
        <v>2006</v>
      </c>
      <c r="D11" s="2">
        <v>2007</v>
      </c>
      <c r="E11" s="2">
        <v>2008</v>
      </c>
      <c r="F11" s="2">
        <v>2009</v>
      </c>
      <c r="G11" s="2">
        <v>2010</v>
      </c>
    </row>
    <row r="12" spans="1:7">
      <c r="A12" s="2">
        <v>1</v>
      </c>
      <c r="B12" s="3">
        <v>2075</v>
      </c>
      <c r="C12" s="3">
        <v>2235</v>
      </c>
      <c r="D12" s="3">
        <v>2129</v>
      </c>
      <c r="E12" s="3">
        <v>1979</v>
      </c>
      <c r="F12" s="3">
        <v>1628</v>
      </c>
      <c r="G12" s="3">
        <v>1469</v>
      </c>
    </row>
    <row r="13" spans="1:7">
      <c r="A13" s="2">
        <v>2</v>
      </c>
      <c r="B13" s="3">
        <v>236</v>
      </c>
      <c r="C13" s="3">
        <v>576</v>
      </c>
      <c r="D13" s="3">
        <v>1006</v>
      </c>
      <c r="E13" s="3">
        <v>1015</v>
      </c>
      <c r="F13" s="3">
        <v>756</v>
      </c>
      <c r="G13" s="3">
        <v>729</v>
      </c>
    </row>
    <row r="14" spans="1:7">
      <c r="A14" s="2" t="s">
        <v>3</v>
      </c>
      <c r="B14" s="3">
        <v>502</v>
      </c>
      <c r="C14" s="3">
        <v>292</v>
      </c>
      <c r="D14" s="3">
        <v>110</v>
      </c>
      <c r="E14" s="3">
        <v>59</v>
      </c>
      <c r="F14" s="3">
        <v>12</v>
      </c>
      <c r="G14" s="3">
        <v>0</v>
      </c>
    </row>
    <row r="15" spans="1:7">
      <c r="A15" s="2">
        <v>3</v>
      </c>
      <c r="B15" s="3">
        <v>520</v>
      </c>
      <c r="C15" s="3">
        <v>474</v>
      </c>
      <c r="D15" s="3">
        <v>430</v>
      </c>
      <c r="E15" s="3">
        <v>386</v>
      </c>
      <c r="F15" s="3">
        <v>296</v>
      </c>
      <c r="G15" s="3">
        <v>260</v>
      </c>
    </row>
    <row r="16" spans="1:7">
      <c r="A16" s="2" t="s">
        <v>2</v>
      </c>
      <c r="B16" s="3">
        <v>3333</v>
      </c>
      <c r="C16" s="3">
        <f>SUM(C12:C15)</f>
        <v>3577</v>
      </c>
      <c r="D16" s="3">
        <f>SUM(D12:D15)</f>
        <v>3675</v>
      </c>
      <c r="E16" s="3">
        <f>SUM(E12:E15)</f>
        <v>3439</v>
      </c>
      <c r="F16" s="3">
        <f>SUM(F12:F15)</f>
        <v>2692</v>
      </c>
      <c r="G16" s="3">
        <f>SUM(G12:G15)</f>
        <v>2458</v>
      </c>
    </row>
    <row r="17" spans="1:7">
      <c r="A17" s="335" t="s">
        <v>62</v>
      </c>
      <c r="B17" s="335"/>
      <c r="C17" s="335"/>
      <c r="D17" s="335"/>
      <c r="E17" s="335"/>
      <c r="F17" s="335"/>
      <c r="G17" s="335"/>
    </row>
    <row r="18" spans="1:7">
      <c r="A18" s="2" t="s">
        <v>63</v>
      </c>
      <c r="B18" s="2">
        <v>2005</v>
      </c>
      <c r="C18" s="2">
        <v>2006</v>
      </c>
      <c r="D18" s="2">
        <v>2007</v>
      </c>
      <c r="E18" s="2">
        <v>2008</v>
      </c>
      <c r="F18" s="2">
        <v>2009</v>
      </c>
      <c r="G18" s="2">
        <v>2010</v>
      </c>
    </row>
    <row r="19" spans="1:7">
      <c r="A19" s="3" t="s">
        <v>50</v>
      </c>
      <c r="B19" s="3">
        <v>12257</v>
      </c>
      <c r="C19" s="3">
        <v>12542</v>
      </c>
      <c r="D19" s="3">
        <v>12615</v>
      </c>
      <c r="E19" s="3">
        <v>12800</v>
      </c>
      <c r="F19" s="3">
        <v>11988</v>
      </c>
      <c r="G19" s="3">
        <v>11761</v>
      </c>
    </row>
    <row r="20" spans="1:7">
      <c r="A20" s="23" t="s">
        <v>290</v>
      </c>
    </row>
  </sheetData>
  <mergeCells count="5">
    <mergeCell ref="A17:G17"/>
    <mergeCell ref="A1:G1"/>
    <mergeCell ref="A2:G2"/>
    <mergeCell ref="A3:G3"/>
    <mergeCell ref="A10:G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Normal="100" zoomScaleSheetLayoutView="100" workbookViewId="0">
      <selection activeCell="A52" sqref="A52"/>
    </sheetView>
  </sheetViews>
  <sheetFormatPr defaultRowHeight="15.75"/>
  <cols>
    <col min="1" max="7" width="10.625" customWidth="1"/>
  </cols>
  <sheetData>
    <row r="1" spans="1:7" ht="48" customHeight="1">
      <c r="A1" s="345" t="s">
        <v>130</v>
      </c>
      <c r="B1" s="345"/>
      <c r="C1" s="345"/>
      <c r="D1" s="345"/>
      <c r="E1" s="345"/>
      <c r="F1" s="345"/>
      <c r="G1" s="345"/>
    </row>
    <row r="2" spans="1:7">
      <c r="A2" s="14"/>
      <c r="B2" s="21"/>
      <c r="C2" s="14"/>
      <c r="D2" s="14"/>
      <c r="E2" s="14"/>
      <c r="F2" s="14"/>
      <c r="G2" s="26"/>
    </row>
    <row r="3" spans="1:7" ht="31.5" customHeight="1">
      <c r="A3" s="334" t="s">
        <v>57</v>
      </c>
      <c r="B3" s="332" t="s">
        <v>64</v>
      </c>
      <c r="C3" s="343" t="s">
        <v>59</v>
      </c>
      <c r="D3" s="344"/>
      <c r="E3" s="343" t="s">
        <v>60</v>
      </c>
      <c r="F3" s="344"/>
      <c r="G3" s="348" t="s">
        <v>61</v>
      </c>
    </row>
    <row r="4" spans="1:7" ht="15.75" customHeight="1">
      <c r="A4" s="346"/>
      <c r="B4" s="347"/>
      <c r="C4" s="2" t="s">
        <v>0</v>
      </c>
      <c r="D4" s="2" t="s">
        <v>1</v>
      </c>
      <c r="E4" s="2" t="s">
        <v>0</v>
      </c>
      <c r="F4" s="2" t="s">
        <v>1</v>
      </c>
      <c r="G4" s="349"/>
    </row>
    <row r="5" spans="1:7">
      <c r="A5" s="124" t="s">
        <v>250</v>
      </c>
      <c r="B5" s="2">
        <v>1</v>
      </c>
      <c r="C5" s="2">
        <v>354</v>
      </c>
      <c r="D5" s="2">
        <v>8</v>
      </c>
      <c r="E5" s="2">
        <v>139</v>
      </c>
      <c r="F5" s="2">
        <v>3</v>
      </c>
      <c r="G5" s="2">
        <f>SUM(C5:F5)</f>
        <v>504</v>
      </c>
    </row>
    <row r="6" spans="1:7">
      <c r="A6" s="3"/>
      <c r="B6" s="2">
        <v>2</v>
      </c>
      <c r="C6" s="2">
        <v>349</v>
      </c>
      <c r="D6" s="2">
        <v>16</v>
      </c>
      <c r="E6" s="2">
        <v>122</v>
      </c>
      <c r="F6" s="2">
        <v>4</v>
      </c>
      <c r="G6" s="2">
        <f>SUM(C6:F6)</f>
        <v>491</v>
      </c>
    </row>
    <row r="7" spans="1:7">
      <c r="A7" s="3"/>
      <c r="B7" s="2" t="s">
        <v>3</v>
      </c>
      <c r="C7" s="2">
        <v>0</v>
      </c>
      <c r="D7" s="2">
        <v>0</v>
      </c>
      <c r="E7" s="2">
        <v>0</v>
      </c>
      <c r="F7" s="2">
        <v>0</v>
      </c>
      <c r="G7" s="2">
        <v>0</v>
      </c>
    </row>
    <row r="8" spans="1:7">
      <c r="A8" s="3"/>
      <c r="B8" s="2">
        <v>3</v>
      </c>
      <c r="C8" s="2">
        <v>15</v>
      </c>
      <c r="D8" s="2">
        <v>1</v>
      </c>
      <c r="E8" s="2">
        <v>20</v>
      </c>
      <c r="F8" s="2">
        <v>2</v>
      </c>
      <c r="G8" s="2">
        <f>SUM(C8:F8)</f>
        <v>38</v>
      </c>
    </row>
    <row r="9" spans="1:7">
      <c r="A9" s="44" t="s">
        <v>2</v>
      </c>
      <c r="B9" s="124"/>
      <c r="C9" s="124">
        <f>SUM(C5:C8)</f>
        <v>718</v>
      </c>
      <c r="D9" s="124">
        <f>SUM(D5:D8)</f>
        <v>25</v>
      </c>
      <c r="E9" s="124">
        <f>SUM(E5:E8)</f>
        <v>281</v>
      </c>
      <c r="F9" s="124">
        <f>SUM(F5:F8)</f>
        <v>9</v>
      </c>
      <c r="G9" s="124">
        <v>1033</v>
      </c>
    </row>
    <row r="10" spans="1:7">
      <c r="A10" s="124" t="s">
        <v>251</v>
      </c>
      <c r="B10" s="2">
        <v>1</v>
      </c>
      <c r="C10" s="2">
        <v>137</v>
      </c>
      <c r="D10" s="2">
        <v>0</v>
      </c>
      <c r="E10" s="2">
        <v>11</v>
      </c>
      <c r="F10" s="2">
        <v>0</v>
      </c>
      <c r="G10" s="2">
        <v>148</v>
      </c>
    </row>
    <row r="11" spans="1:7">
      <c r="A11" s="2"/>
      <c r="B11" s="2">
        <v>2</v>
      </c>
      <c r="C11" s="2">
        <v>171</v>
      </c>
      <c r="D11" s="2">
        <v>1</v>
      </c>
      <c r="E11" s="2">
        <v>22</v>
      </c>
      <c r="F11" s="2">
        <v>0</v>
      </c>
      <c r="G11" s="2">
        <v>194</v>
      </c>
    </row>
    <row r="12" spans="1:7">
      <c r="A12" s="2"/>
      <c r="B12" s="2" t="s">
        <v>3</v>
      </c>
      <c r="C12" s="2">
        <v>0</v>
      </c>
      <c r="D12" s="2">
        <v>0</v>
      </c>
      <c r="E12" s="2">
        <v>13</v>
      </c>
      <c r="F12" s="2">
        <v>0</v>
      </c>
      <c r="G12" s="2">
        <v>13</v>
      </c>
    </row>
    <row r="13" spans="1:7">
      <c r="A13" s="2"/>
      <c r="B13" s="2">
        <v>3</v>
      </c>
      <c r="C13" s="2">
        <v>28</v>
      </c>
      <c r="D13" s="2">
        <v>0</v>
      </c>
      <c r="E13" s="2">
        <v>4</v>
      </c>
      <c r="F13" s="2">
        <v>0</v>
      </c>
      <c r="G13" s="2">
        <v>32</v>
      </c>
    </row>
    <row r="14" spans="1:7">
      <c r="A14" s="101" t="s">
        <v>2</v>
      </c>
      <c r="B14" s="124"/>
      <c r="C14" s="124">
        <f>SUM(C10:C13)</f>
        <v>336</v>
      </c>
      <c r="D14" s="124">
        <f>SUM(D10:D13)</f>
        <v>1</v>
      </c>
      <c r="E14" s="124">
        <f>SUM(E10:E13)</f>
        <v>50</v>
      </c>
      <c r="F14" s="124">
        <f>SUM(F10:F13)</f>
        <v>0</v>
      </c>
      <c r="G14" s="124">
        <f>SUM(G10:G13)</f>
        <v>387</v>
      </c>
    </row>
    <row r="15" spans="1:7">
      <c r="A15" s="124" t="s">
        <v>252</v>
      </c>
      <c r="B15" s="2">
        <v>1</v>
      </c>
      <c r="C15" s="2">
        <v>221</v>
      </c>
      <c r="D15" s="2">
        <v>2</v>
      </c>
      <c r="E15" s="2">
        <v>26</v>
      </c>
      <c r="F15" s="2">
        <v>0</v>
      </c>
      <c r="G15" s="2">
        <v>249</v>
      </c>
    </row>
    <row r="16" spans="1:7">
      <c r="A16" s="3"/>
      <c r="B16" s="2">
        <v>2</v>
      </c>
      <c r="C16" s="2">
        <v>214</v>
      </c>
      <c r="D16" s="2">
        <v>0</v>
      </c>
      <c r="E16" s="2">
        <v>0</v>
      </c>
      <c r="F16" s="2">
        <v>0</v>
      </c>
      <c r="G16" s="2">
        <v>214</v>
      </c>
    </row>
    <row r="17" spans="1:7">
      <c r="A17" s="3"/>
      <c r="B17" s="2" t="s">
        <v>3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>
      <c r="A18" s="3"/>
      <c r="B18" s="2">
        <v>3</v>
      </c>
      <c r="C18" s="2">
        <v>23</v>
      </c>
      <c r="D18" s="2">
        <v>2</v>
      </c>
      <c r="E18" s="2">
        <v>3</v>
      </c>
      <c r="F18" s="2">
        <v>1</v>
      </c>
      <c r="G18" s="2">
        <v>29</v>
      </c>
    </row>
    <row r="19" spans="1:7">
      <c r="A19" s="2" t="s">
        <v>2</v>
      </c>
      <c r="B19" s="2"/>
      <c r="C19" s="124">
        <f>SUM(C15:C18)</f>
        <v>458</v>
      </c>
      <c r="D19" s="124">
        <f>SUM(D15:D18)</f>
        <v>4</v>
      </c>
      <c r="E19" s="124">
        <f>SUM(E15:E18)</f>
        <v>29</v>
      </c>
      <c r="F19" s="124">
        <f>SUM(F15:F18)</f>
        <v>1</v>
      </c>
      <c r="G19" s="124">
        <f>SUM(G15:G18)</f>
        <v>492</v>
      </c>
    </row>
    <row r="20" spans="1:7">
      <c r="A20" s="124" t="s">
        <v>253</v>
      </c>
      <c r="B20" s="2">
        <v>1</v>
      </c>
      <c r="C20" s="2">
        <v>100</v>
      </c>
      <c r="D20" s="2">
        <v>1</v>
      </c>
      <c r="E20" s="2">
        <v>9</v>
      </c>
      <c r="F20" s="2">
        <v>0</v>
      </c>
      <c r="G20" s="2">
        <v>110</v>
      </c>
    </row>
    <row r="21" spans="1:7">
      <c r="A21" s="3"/>
      <c r="B21" s="2">
        <v>2</v>
      </c>
      <c r="C21" s="2">
        <v>61</v>
      </c>
      <c r="D21" s="2">
        <v>0</v>
      </c>
      <c r="E21" s="2">
        <v>17</v>
      </c>
      <c r="F21" s="2">
        <v>1</v>
      </c>
      <c r="G21" s="2">
        <f>SUM(C21:F21)</f>
        <v>79</v>
      </c>
    </row>
    <row r="22" spans="1:7">
      <c r="A22" s="3"/>
      <c r="B22" s="2" t="s">
        <v>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>
      <c r="A23" s="3"/>
      <c r="B23" s="2">
        <v>3</v>
      </c>
      <c r="C23" s="2">
        <v>1</v>
      </c>
      <c r="D23" s="2">
        <v>0</v>
      </c>
      <c r="E23" s="2">
        <v>5</v>
      </c>
      <c r="F23" s="2">
        <v>0</v>
      </c>
      <c r="G23" s="2">
        <v>6</v>
      </c>
    </row>
    <row r="24" spans="1:7">
      <c r="A24" s="2" t="s">
        <v>2</v>
      </c>
      <c r="B24" s="2"/>
      <c r="C24" s="124">
        <f>SUM(C20:C23)</f>
        <v>162</v>
      </c>
      <c r="D24" s="124">
        <f>SUM(D20:D23)</f>
        <v>1</v>
      </c>
      <c r="E24" s="124">
        <f>SUM(E20:E23)</f>
        <v>31</v>
      </c>
      <c r="F24" s="124">
        <f>SUM(F20:F23)</f>
        <v>1</v>
      </c>
      <c r="G24" s="124">
        <f>SUM(G20:G23)</f>
        <v>195</v>
      </c>
    </row>
    <row r="25" spans="1:7">
      <c r="A25" s="124" t="s">
        <v>254</v>
      </c>
      <c r="B25" s="2">
        <v>1</v>
      </c>
      <c r="C25" s="2">
        <v>183</v>
      </c>
      <c r="D25" s="2">
        <v>0</v>
      </c>
      <c r="E25" s="2">
        <v>0</v>
      </c>
      <c r="F25" s="2">
        <v>0</v>
      </c>
      <c r="G25" s="2">
        <v>183</v>
      </c>
    </row>
    <row r="26" spans="1:7">
      <c r="A26" s="3"/>
      <c r="B26" s="2">
        <v>2</v>
      </c>
      <c r="C26" s="2">
        <v>156</v>
      </c>
      <c r="D26" s="2">
        <v>0</v>
      </c>
      <c r="E26" s="2">
        <v>0</v>
      </c>
      <c r="F26" s="2">
        <v>0</v>
      </c>
      <c r="G26" s="2">
        <v>156</v>
      </c>
    </row>
    <row r="27" spans="1:7">
      <c r="A27" s="3"/>
      <c r="B27" s="2" t="s">
        <v>3</v>
      </c>
      <c r="C27" s="2">
        <v>4</v>
      </c>
      <c r="D27" s="2">
        <v>0</v>
      </c>
      <c r="E27" s="2">
        <v>0</v>
      </c>
      <c r="F27" s="2">
        <v>0</v>
      </c>
      <c r="G27" s="2">
        <v>4</v>
      </c>
    </row>
    <row r="28" spans="1:7">
      <c r="A28" s="3"/>
      <c r="B28" s="2">
        <v>3</v>
      </c>
      <c r="C28" s="2">
        <v>3</v>
      </c>
      <c r="D28" s="2">
        <v>0</v>
      </c>
      <c r="E28" s="2">
        <v>2</v>
      </c>
      <c r="F28" s="2">
        <v>0</v>
      </c>
      <c r="G28" s="2">
        <v>5</v>
      </c>
    </row>
    <row r="29" spans="1:7">
      <c r="A29" s="2" t="s">
        <v>2</v>
      </c>
      <c r="B29" s="2"/>
      <c r="C29" s="124">
        <f>SUM(C25:C28)</f>
        <v>346</v>
      </c>
      <c r="D29" s="124">
        <f>SUM(D25:D28)</f>
        <v>0</v>
      </c>
      <c r="E29" s="124">
        <f>SUM(E25:E28)</f>
        <v>2</v>
      </c>
      <c r="F29" s="124">
        <f>SUM(F25:F28)</f>
        <v>0</v>
      </c>
      <c r="G29" s="124">
        <f>SUM(G25:G28)</f>
        <v>348</v>
      </c>
    </row>
    <row r="30" spans="1:7">
      <c r="A30" s="124" t="s">
        <v>256</v>
      </c>
      <c r="B30" s="2">
        <v>1</v>
      </c>
      <c r="C30" s="2">
        <v>149</v>
      </c>
      <c r="D30" s="2">
        <v>0</v>
      </c>
      <c r="E30" s="2">
        <v>37</v>
      </c>
      <c r="F30" s="2">
        <v>1</v>
      </c>
      <c r="G30" s="2">
        <v>187</v>
      </c>
    </row>
    <row r="31" spans="1:7">
      <c r="A31" s="3"/>
      <c r="B31" s="2">
        <v>2</v>
      </c>
      <c r="C31" s="2">
        <v>139</v>
      </c>
      <c r="D31" s="2">
        <v>3</v>
      </c>
      <c r="E31" s="2">
        <v>71</v>
      </c>
      <c r="F31" s="2">
        <v>3</v>
      </c>
      <c r="G31" s="2">
        <v>216</v>
      </c>
    </row>
    <row r="32" spans="1:7">
      <c r="A32" s="3"/>
      <c r="B32" s="2" t="s">
        <v>3</v>
      </c>
      <c r="C32" s="2">
        <v>1</v>
      </c>
      <c r="D32" s="2">
        <v>0</v>
      </c>
      <c r="E32" s="2">
        <v>23</v>
      </c>
      <c r="F32" s="2">
        <v>1</v>
      </c>
      <c r="G32" s="2">
        <v>25</v>
      </c>
    </row>
    <row r="33" spans="1:7">
      <c r="A33" s="3"/>
      <c r="B33" s="2">
        <v>3</v>
      </c>
      <c r="C33" s="2">
        <v>4</v>
      </c>
      <c r="D33" s="2">
        <v>0</v>
      </c>
      <c r="E33" s="2">
        <v>6</v>
      </c>
      <c r="F33" s="2">
        <v>2</v>
      </c>
      <c r="G33" s="2">
        <v>12</v>
      </c>
    </row>
    <row r="34" spans="1:7">
      <c r="A34" s="2" t="s">
        <v>2</v>
      </c>
      <c r="B34" s="2"/>
      <c r="C34" s="124">
        <f>SUM(C30:C33)</f>
        <v>293</v>
      </c>
      <c r="D34" s="124">
        <f>SUM(D30:D33)</f>
        <v>3</v>
      </c>
      <c r="E34" s="124">
        <f>SUM(E30:E33)</f>
        <v>137</v>
      </c>
      <c r="F34" s="124">
        <f>SUM(F30:F33)</f>
        <v>7</v>
      </c>
      <c r="G34" s="124">
        <f>SUM(G30:G33)</f>
        <v>440</v>
      </c>
    </row>
    <row r="35" spans="1:7">
      <c r="A35" s="124" t="s">
        <v>287</v>
      </c>
      <c r="B35" s="2">
        <v>1</v>
      </c>
      <c r="C35" s="2">
        <v>282</v>
      </c>
      <c r="D35" s="2">
        <v>3</v>
      </c>
      <c r="E35" s="2">
        <v>189</v>
      </c>
      <c r="F35" s="2">
        <v>2</v>
      </c>
      <c r="G35" s="2">
        <v>476</v>
      </c>
    </row>
    <row r="36" spans="1:7">
      <c r="A36" s="3"/>
      <c r="B36" s="2">
        <v>2</v>
      </c>
      <c r="C36" s="2">
        <v>81</v>
      </c>
      <c r="D36" s="2">
        <v>0</v>
      </c>
      <c r="E36" s="2">
        <v>70</v>
      </c>
      <c r="F36" s="2">
        <v>0</v>
      </c>
      <c r="G36" s="2">
        <v>151</v>
      </c>
    </row>
    <row r="37" spans="1:7">
      <c r="A37" s="3"/>
      <c r="B37" s="2" t="s">
        <v>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</row>
    <row r="38" spans="1:7">
      <c r="A38" s="3"/>
      <c r="B38" s="2">
        <v>3</v>
      </c>
      <c r="C38" s="2">
        <v>0</v>
      </c>
      <c r="D38" s="2">
        <v>0</v>
      </c>
      <c r="E38" s="2">
        <v>1</v>
      </c>
      <c r="F38" s="2">
        <v>0</v>
      </c>
      <c r="G38" s="2">
        <v>1</v>
      </c>
    </row>
    <row r="39" spans="1:7">
      <c r="A39" s="2" t="s">
        <v>2</v>
      </c>
      <c r="B39" s="2"/>
      <c r="C39" s="124">
        <f>SUM(C35:C38)</f>
        <v>363</v>
      </c>
      <c r="D39" s="124">
        <f>SUM(D35:D38)</f>
        <v>3</v>
      </c>
      <c r="E39" s="124">
        <f>SUM(E35:E38)</f>
        <v>260</v>
      </c>
      <c r="F39" s="124">
        <f>SUM(F35:F38)</f>
        <v>2</v>
      </c>
      <c r="G39" s="124">
        <f>SUM(G35:G38)</f>
        <v>628</v>
      </c>
    </row>
    <row r="40" spans="1:7">
      <c r="A40" s="125" t="s">
        <v>288</v>
      </c>
      <c r="B40" s="2">
        <v>1</v>
      </c>
      <c r="C40" s="2">
        <v>12</v>
      </c>
      <c r="D40" s="2">
        <v>0</v>
      </c>
      <c r="E40" s="2">
        <v>11</v>
      </c>
      <c r="F40" s="2">
        <v>0</v>
      </c>
      <c r="G40" s="2">
        <v>23</v>
      </c>
    </row>
    <row r="41" spans="1:7">
      <c r="A41" s="3"/>
      <c r="B41" s="2">
        <v>2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</row>
    <row r="42" spans="1:7">
      <c r="A42" s="3"/>
      <c r="B42" s="2" t="s">
        <v>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</row>
    <row r="43" spans="1:7">
      <c r="A43" s="3"/>
      <c r="B43" s="2">
        <v>3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</row>
    <row r="44" spans="1:7">
      <c r="A44" s="2" t="s">
        <v>2</v>
      </c>
      <c r="B44" s="2"/>
      <c r="C44" s="124">
        <f>SUM(C40:C43)</f>
        <v>12</v>
      </c>
      <c r="D44" s="124">
        <f>SUM(D40:D43)</f>
        <v>0</v>
      </c>
      <c r="E44" s="124">
        <f>SUM(E40:E43)</f>
        <v>11</v>
      </c>
      <c r="F44" s="124">
        <f>SUM(F40:F43)</f>
        <v>0</v>
      </c>
      <c r="G44" s="124">
        <f>SUM(G40:G43)</f>
        <v>23</v>
      </c>
    </row>
    <row r="45" spans="1:7">
      <c r="A45" s="340" t="s">
        <v>2</v>
      </c>
      <c r="B45" s="2">
        <v>1</v>
      </c>
      <c r="C45" s="124">
        <v>1438</v>
      </c>
      <c r="D45" s="124">
        <v>14</v>
      </c>
      <c r="E45" s="124">
        <v>422</v>
      </c>
      <c r="F45" s="124">
        <v>6</v>
      </c>
      <c r="G45" s="124">
        <v>1880</v>
      </c>
    </row>
    <row r="46" spans="1:7">
      <c r="A46" s="341"/>
      <c r="B46" s="2">
        <v>2</v>
      </c>
      <c r="C46" s="124">
        <v>1171</v>
      </c>
      <c r="D46" s="124">
        <v>20</v>
      </c>
      <c r="E46" s="124">
        <v>302</v>
      </c>
      <c r="F46" s="124">
        <v>8</v>
      </c>
      <c r="G46" s="124">
        <f>SUM(C46:F46)</f>
        <v>1501</v>
      </c>
    </row>
    <row r="47" spans="1:7">
      <c r="A47" s="341"/>
      <c r="B47" s="2" t="s">
        <v>3</v>
      </c>
      <c r="C47" s="124">
        <v>5</v>
      </c>
      <c r="D47" s="124">
        <v>0</v>
      </c>
      <c r="E47" s="124">
        <v>36</v>
      </c>
      <c r="F47" s="124">
        <v>1</v>
      </c>
      <c r="G47" s="124">
        <v>42</v>
      </c>
    </row>
    <row r="48" spans="1:7">
      <c r="A48" s="342"/>
      <c r="B48" s="2">
        <v>3</v>
      </c>
      <c r="C48" s="124">
        <v>74</v>
      </c>
      <c r="D48" s="124">
        <v>3</v>
      </c>
      <c r="E48" s="124">
        <v>41</v>
      </c>
      <c r="F48" s="124">
        <v>5</v>
      </c>
      <c r="G48" s="124">
        <v>123</v>
      </c>
    </row>
    <row r="49" spans="1:7">
      <c r="A49" s="124" t="s">
        <v>291</v>
      </c>
      <c r="B49" s="2"/>
      <c r="C49" s="124">
        <f>SUM(C45:C48)</f>
        <v>2688</v>
      </c>
      <c r="D49" s="124">
        <f>SUM(D45:D48)</f>
        <v>37</v>
      </c>
      <c r="E49" s="124">
        <f>SUM(E45:E48)</f>
        <v>801</v>
      </c>
      <c r="F49" s="124">
        <f>SUM(F45:F48)</f>
        <v>20</v>
      </c>
      <c r="G49" s="124">
        <f>SUM(G45:G48)</f>
        <v>3546</v>
      </c>
    </row>
    <row r="50" spans="1:7">
      <c r="A50" s="23" t="s">
        <v>290</v>
      </c>
      <c r="F50" s="10"/>
      <c r="G50" s="10"/>
    </row>
    <row r="52" spans="1:7">
      <c r="A52" s="23"/>
    </row>
  </sheetData>
  <mergeCells count="7">
    <mergeCell ref="A45:A48"/>
    <mergeCell ref="C3:D3"/>
    <mergeCell ref="E3:F3"/>
    <mergeCell ref="A1:G1"/>
    <mergeCell ref="A3:A4"/>
    <mergeCell ref="B3:B4"/>
    <mergeCell ref="G3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view="pageBreakPreview" topLeftCell="A22" zoomScaleNormal="100" zoomScaleSheetLayoutView="100" workbookViewId="0">
      <selection activeCell="I44" sqref="I44"/>
    </sheetView>
  </sheetViews>
  <sheetFormatPr defaultRowHeight="15.75"/>
  <cols>
    <col min="1" max="1" width="27.625" customWidth="1"/>
    <col min="2" max="10" width="10.625" customWidth="1"/>
  </cols>
  <sheetData>
    <row r="1" spans="1:11" ht="20.100000000000001" customHeight="1">
      <c r="A1" s="350" t="s">
        <v>131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1" ht="20.100000000000001" customHeight="1">
      <c r="A2" s="351"/>
      <c r="B2" s="351"/>
      <c r="C2" s="351"/>
      <c r="D2" s="351"/>
      <c r="E2" s="351"/>
      <c r="F2" s="351"/>
      <c r="G2" s="351"/>
      <c r="H2" s="351"/>
      <c r="I2" s="351"/>
      <c r="J2" s="351"/>
    </row>
    <row r="3" spans="1:11" ht="11.25" customHeight="1">
      <c r="A3" s="338"/>
      <c r="B3" s="338"/>
      <c r="C3" s="338"/>
      <c r="D3" s="338"/>
      <c r="E3" s="338"/>
      <c r="F3" s="338"/>
      <c r="G3" s="338"/>
      <c r="H3" s="338"/>
      <c r="I3" s="338"/>
      <c r="J3" s="338"/>
    </row>
    <row r="4" spans="1:11">
      <c r="A4" s="352" t="s">
        <v>59</v>
      </c>
      <c r="B4" s="352"/>
      <c r="C4" s="352"/>
      <c r="D4" s="352"/>
      <c r="E4" s="352"/>
      <c r="F4" s="352"/>
      <c r="G4" s="352"/>
      <c r="H4" s="352"/>
      <c r="I4" s="352"/>
      <c r="J4" s="352"/>
      <c r="K4" s="22"/>
    </row>
    <row r="5" spans="1:11" ht="30">
      <c r="A5" s="48" t="s">
        <v>65</v>
      </c>
      <c r="B5" s="48" t="s">
        <v>66</v>
      </c>
      <c r="C5" s="48" t="s">
        <v>67</v>
      </c>
      <c r="D5" s="49" t="s">
        <v>68</v>
      </c>
      <c r="E5" s="49" t="s">
        <v>69</v>
      </c>
      <c r="F5" s="49" t="s">
        <v>70</v>
      </c>
      <c r="G5" s="48" t="s">
        <v>71</v>
      </c>
      <c r="H5" s="48" t="s">
        <v>72</v>
      </c>
      <c r="I5" s="48" t="s">
        <v>73</v>
      </c>
      <c r="J5" s="48" t="s">
        <v>74</v>
      </c>
    </row>
    <row r="6" spans="1:11" ht="30">
      <c r="A6" s="47" t="s">
        <v>22</v>
      </c>
      <c r="B6" s="50">
        <v>200</v>
      </c>
      <c r="C6" s="50">
        <v>632</v>
      </c>
      <c r="D6" s="50">
        <v>535</v>
      </c>
      <c r="E6" s="50">
        <v>204</v>
      </c>
      <c r="F6" s="50">
        <v>140</v>
      </c>
      <c r="G6" s="126">
        <f>C6/B6</f>
        <v>3.16</v>
      </c>
      <c r="H6" s="126">
        <f>E6/D6</f>
        <v>0.38130841121495329</v>
      </c>
      <c r="I6" s="126">
        <f>F6/E6</f>
        <v>0.68627450980392157</v>
      </c>
      <c r="J6" s="126">
        <f>F6/B6</f>
        <v>0.7</v>
      </c>
    </row>
    <row r="7" spans="1:11">
      <c r="A7" s="47" t="s">
        <v>23</v>
      </c>
      <c r="B7" s="50">
        <v>200</v>
      </c>
      <c r="C7" s="50">
        <v>95</v>
      </c>
      <c r="D7" s="50">
        <v>95</v>
      </c>
      <c r="E7" s="50">
        <v>43</v>
      </c>
      <c r="F7" s="50">
        <v>32</v>
      </c>
      <c r="G7" s="126">
        <f>C7/B7</f>
        <v>0.47499999999999998</v>
      </c>
      <c r="H7" s="126">
        <f>E7/D7</f>
        <v>0.45263157894736844</v>
      </c>
      <c r="I7" s="126">
        <f>F7/E7</f>
        <v>0.7441860465116279</v>
      </c>
      <c r="J7" s="126">
        <f>F7/B7</f>
        <v>0.16</v>
      </c>
    </row>
    <row r="8" spans="1:11">
      <c r="A8" s="47" t="s">
        <v>24</v>
      </c>
      <c r="B8" s="50"/>
      <c r="C8" s="50"/>
      <c r="D8" s="50"/>
      <c r="E8" s="50"/>
      <c r="F8" s="50"/>
      <c r="G8" s="126"/>
      <c r="H8" s="126"/>
      <c r="I8" s="126"/>
      <c r="J8" s="126"/>
    </row>
    <row r="9" spans="1:11">
      <c r="A9" s="47" t="s">
        <v>25</v>
      </c>
      <c r="B9" s="50"/>
      <c r="C9" s="50"/>
      <c r="D9" s="50"/>
      <c r="E9" s="50"/>
      <c r="F9" s="50"/>
      <c r="G9" s="126"/>
      <c r="H9" s="126"/>
      <c r="I9" s="126"/>
      <c r="J9" s="126"/>
    </row>
    <row r="10" spans="1:11">
      <c r="A10" s="47" t="s">
        <v>26</v>
      </c>
      <c r="B10" s="50">
        <v>120</v>
      </c>
      <c r="C10" s="50">
        <v>507</v>
      </c>
      <c r="D10" s="50">
        <v>420</v>
      </c>
      <c r="E10" s="50">
        <v>144</v>
      </c>
      <c r="F10" s="50">
        <v>122</v>
      </c>
      <c r="G10" s="126">
        <f>C10/B10</f>
        <v>4.2249999999999996</v>
      </c>
      <c r="H10" s="126">
        <f>E10/D10</f>
        <v>0.34285714285714286</v>
      </c>
      <c r="I10" s="126">
        <f>F10/E10</f>
        <v>0.84722222222222221</v>
      </c>
      <c r="J10" s="126">
        <f>F10/B10</f>
        <v>1.0166666666666666</v>
      </c>
    </row>
    <row r="11" spans="1:11">
      <c r="A11" s="47" t="s">
        <v>27</v>
      </c>
      <c r="B11" s="50">
        <f>80+180</f>
        <v>260</v>
      </c>
      <c r="C11" s="50">
        <f>281+1276</f>
        <v>1557</v>
      </c>
      <c r="D11" s="50">
        <f>100+753</f>
        <v>853</v>
      </c>
      <c r="E11" s="50">
        <f>166+244</f>
        <v>410</v>
      </c>
      <c r="F11" s="50">
        <f>73+180</f>
        <v>253</v>
      </c>
      <c r="G11" s="126">
        <f>C11/B11</f>
        <v>5.9884615384615385</v>
      </c>
      <c r="H11" s="126">
        <f>E11/D11</f>
        <v>0.4806565064478312</v>
      </c>
      <c r="I11" s="126">
        <f>F11/E11</f>
        <v>0.61707317073170731</v>
      </c>
      <c r="J11" s="126">
        <f>F11/B11</f>
        <v>0.97307692307692306</v>
      </c>
    </row>
    <row r="12" spans="1:11">
      <c r="A12" s="47" t="s">
        <v>28</v>
      </c>
      <c r="B12" s="50"/>
      <c r="C12" s="50"/>
      <c r="D12" s="50"/>
      <c r="E12" s="50"/>
      <c r="F12" s="50"/>
      <c r="G12" s="126"/>
      <c r="H12" s="126"/>
      <c r="I12" s="126"/>
      <c r="J12" s="126"/>
    </row>
    <row r="13" spans="1:11">
      <c r="A13" s="47" t="s">
        <v>29</v>
      </c>
      <c r="B13" s="50"/>
      <c r="C13" s="50"/>
      <c r="D13" s="50"/>
      <c r="E13" s="50"/>
      <c r="F13" s="50"/>
      <c r="G13" s="126"/>
      <c r="H13" s="126"/>
      <c r="I13" s="126"/>
      <c r="J13" s="126"/>
    </row>
    <row r="14" spans="1:11">
      <c r="A14" s="47" t="s">
        <v>30</v>
      </c>
      <c r="B14" s="50"/>
      <c r="C14" s="50"/>
      <c r="D14" s="50"/>
      <c r="E14" s="50"/>
      <c r="F14" s="50"/>
      <c r="G14" s="126"/>
      <c r="H14" s="126"/>
      <c r="I14" s="126"/>
      <c r="J14" s="126"/>
    </row>
    <row r="15" spans="1:11">
      <c r="A15" s="47" t="s">
        <v>31</v>
      </c>
      <c r="B15" s="51">
        <v>15</v>
      </c>
      <c r="C15" s="51">
        <v>84</v>
      </c>
      <c r="D15" s="50">
        <v>69</v>
      </c>
      <c r="E15" s="50">
        <v>21</v>
      </c>
      <c r="F15" s="50">
        <v>20</v>
      </c>
      <c r="G15" s="127">
        <f>C15/B15</f>
        <v>5.6</v>
      </c>
      <c r="H15" s="127">
        <f t="shared" ref="H15:I17" si="0">E15/D15</f>
        <v>0.30434782608695654</v>
      </c>
      <c r="I15" s="127">
        <f t="shared" si="0"/>
        <v>0.95238095238095233</v>
      </c>
      <c r="J15" s="127">
        <f>F15/B15</f>
        <v>1.3333333333333333</v>
      </c>
    </row>
    <row r="16" spans="1:11">
      <c r="A16" s="47" t="s">
        <v>32</v>
      </c>
      <c r="B16" s="50">
        <v>220</v>
      </c>
      <c r="C16" s="50">
        <v>546</v>
      </c>
      <c r="D16" s="50">
        <v>546</v>
      </c>
      <c r="E16" s="50">
        <v>272</v>
      </c>
      <c r="F16" s="50">
        <v>235</v>
      </c>
      <c r="G16" s="126">
        <f>C16/B16</f>
        <v>2.4818181818181819</v>
      </c>
      <c r="H16" s="126">
        <f t="shared" si="0"/>
        <v>0.49816849816849818</v>
      </c>
      <c r="I16" s="126">
        <f t="shared" si="0"/>
        <v>0.86397058823529416</v>
      </c>
      <c r="J16" s="126">
        <f>F16/B16</f>
        <v>1.0681818181818181</v>
      </c>
    </row>
    <row r="17" spans="1:10" ht="30">
      <c r="A17" s="47" t="s">
        <v>33</v>
      </c>
      <c r="B17" s="50">
        <f>500+460+60+325</f>
        <v>1345</v>
      </c>
      <c r="C17" s="50">
        <f>630+1066+116+777</f>
        <v>2589</v>
      </c>
      <c r="D17" s="50">
        <f>577+959+116+591</f>
        <v>2243</v>
      </c>
      <c r="E17" s="50">
        <f>577+838+80+484</f>
        <v>1979</v>
      </c>
      <c r="F17" s="50">
        <f>392+488+58+307</f>
        <v>1245</v>
      </c>
      <c r="G17" s="126">
        <f>C17/B17</f>
        <v>1.924907063197026</v>
      </c>
      <c r="H17" s="126">
        <f t="shared" si="0"/>
        <v>0.88230049041462322</v>
      </c>
      <c r="I17" s="126">
        <f t="shared" si="0"/>
        <v>0.62910560889338052</v>
      </c>
      <c r="J17" s="126">
        <f>F17/B17</f>
        <v>0.92565055762081783</v>
      </c>
    </row>
    <row r="18" spans="1:10">
      <c r="A18" s="47" t="s">
        <v>34</v>
      </c>
      <c r="B18" s="50"/>
      <c r="C18" s="50"/>
      <c r="D18" s="50"/>
      <c r="E18" s="50"/>
      <c r="F18" s="50"/>
      <c r="G18" s="126"/>
      <c r="H18" s="126"/>
      <c r="I18" s="126"/>
      <c r="J18" s="126"/>
    </row>
    <row r="19" spans="1:10">
      <c r="A19" s="47" t="s">
        <v>35</v>
      </c>
      <c r="B19" s="50"/>
      <c r="C19" s="50"/>
      <c r="D19" s="50"/>
      <c r="E19" s="50"/>
      <c r="F19" s="50"/>
      <c r="G19" s="126"/>
      <c r="H19" s="126"/>
      <c r="I19" s="126"/>
      <c r="J19" s="126"/>
    </row>
    <row r="20" spans="1:10">
      <c r="A20" s="47" t="s">
        <v>36</v>
      </c>
      <c r="B20" s="50"/>
      <c r="C20" s="50"/>
      <c r="D20" s="50"/>
      <c r="E20" s="50"/>
      <c r="F20" s="50"/>
      <c r="G20" s="126"/>
      <c r="H20" s="126"/>
      <c r="I20" s="126"/>
      <c r="J20" s="126"/>
    </row>
    <row r="21" spans="1:10">
      <c r="A21" s="47" t="s">
        <v>37</v>
      </c>
      <c r="B21" s="50"/>
      <c r="C21" s="50"/>
      <c r="D21" s="50"/>
      <c r="E21" s="50"/>
      <c r="F21" s="50"/>
      <c r="G21" s="126"/>
      <c r="H21" s="126"/>
      <c r="I21" s="126"/>
      <c r="J21" s="126"/>
    </row>
    <row r="22" spans="1:10">
      <c r="A22" s="47" t="s">
        <v>38</v>
      </c>
      <c r="B22" s="50"/>
      <c r="C22" s="50"/>
      <c r="D22" s="50"/>
      <c r="E22" s="50"/>
      <c r="F22" s="50"/>
      <c r="G22" s="126"/>
      <c r="H22" s="126"/>
      <c r="I22" s="126"/>
      <c r="J22" s="126"/>
    </row>
    <row r="23" spans="1:10">
      <c r="A23" s="47" t="s">
        <v>39</v>
      </c>
      <c r="B23" s="50"/>
      <c r="C23" s="50"/>
      <c r="D23" s="50"/>
      <c r="E23" s="50"/>
      <c r="F23" s="50"/>
      <c r="G23" s="126"/>
      <c r="H23" s="126"/>
      <c r="I23" s="126"/>
      <c r="J23" s="126"/>
    </row>
    <row r="24" spans="1:10">
      <c r="A24" s="47" t="s">
        <v>40</v>
      </c>
      <c r="B24" s="50"/>
      <c r="C24" s="50"/>
      <c r="D24" s="50"/>
      <c r="E24" s="50"/>
      <c r="F24" s="50"/>
      <c r="G24" s="126"/>
      <c r="H24" s="126"/>
      <c r="I24" s="126"/>
      <c r="J24" s="126"/>
    </row>
    <row r="25" spans="1:10">
      <c r="A25" s="47" t="s">
        <v>41</v>
      </c>
      <c r="B25" s="50"/>
      <c r="C25" s="50"/>
      <c r="D25" s="50"/>
      <c r="E25" s="50"/>
      <c r="F25" s="50"/>
      <c r="G25" s="126"/>
      <c r="H25" s="126"/>
      <c r="I25" s="126"/>
      <c r="J25" s="126"/>
    </row>
    <row r="26" spans="1:10">
      <c r="A26" s="47" t="s">
        <v>42</v>
      </c>
      <c r="B26" s="50"/>
      <c r="C26" s="50"/>
      <c r="D26" s="50"/>
      <c r="E26" s="50"/>
      <c r="F26" s="50"/>
      <c r="G26" s="126"/>
      <c r="H26" s="126"/>
      <c r="I26" s="126"/>
      <c r="J26" s="126"/>
    </row>
    <row r="27" spans="1:10">
      <c r="A27" s="47" t="s">
        <v>43</v>
      </c>
      <c r="B27" s="50">
        <f>40+25</f>
        <v>65</v>
      </c>
      <c r="C27" s="50">
        <f>202+54</f>
        <v>256</v>
      </c>
      <c r="D27" s="50">
        <f>168+52</f>
        <v>220</v>
      </c>
      <c r="E27" s="50">
        <f>70+44</f>
        <v>114</v>
      </c>
      <c r="F27" s="50">
        <f>44+19</f>
        <v>63</v>
      </c>
      <c r="G27" s="126">
        <f>C27/B27</f>
        <v>3.9384615384615387</v>
      </c>
      <c r="H27" s="126">
        <f>E27/D27</f>
        <v>0.51818181818181819</v>
      </c>
      <c r="I27" s="126">
        <f>F27/E27</f>
        <v>0.55263157894736847</v>
      </c>
      <c r="J27" s="126">
        <f>F27/B27</f>
        <v>0.96923076923076923</v>
      </c>
    </row>
    <row r="28" spans="1:10">
      <c r="A28" s="47" t="s">
        <v>44</v>
      </c>
      <c r="B28" s="50">
        <v>175</v>
      </c>
      <c r="C28" s="50">
        <v>630</v>
      </c>
      <c r="D28" s="50">
        <v>556</v>
      </c>
      <c r="E28" s="50">
        <v>218</v>
      </c>
      <c r="F28" s="50">
        <v>172</v>
      </c>
      <c r="G28" s="126">
        <f>C28/B28</f>
        <v>3.6</v>
      </c>
      <c r="H28" s="126">
        <f>E28/D28</f>
        <v>0.3920863309352518</v>
      </c>
      <c r="I28" s="126">
        <f>F28/E28</f>
        <v>0.78899082568807344</v>
      </c>
      <c r="J28" s="126">
        <f>F28/B28</f>
        <v>0.98285714285714287</v>
      </c>
    </row>
    <row r="29" spans="1:10">
      <c r="A29" s="47" t="s">
        <v>45</v>
      </c>
      <c r="B29" s="50"/>
      <c r="C29" s="50"/>
      <c r="D29" s="50"/>
      <c r="E29" s="50"/>
      <c r="F29" s="50"/>
      <c r="G29" s="126"/>
      <c r="H29" s="126"/>
      <c r="I29" s="126"/>
      <c r="J29" s="126"/>
    </row>
    <row r="30" spans="1:10">
      <c r="A30" s="47" t="s">
        <v>46</v>
      </c>
      <c r="B30" s="50"/>
      <c r="C30" s="50"/>
      <c r="D30" s="50"/>
      <c r="E30" s="50"/>
      <c r="F30" s="50"/>
      <c r="G30" s="126"/>
      <c r="H30" s="126"/>
      <c r="I30" s="126"/>
      <c r="J30" s="126"/>
    </row>
    <row r="31" spans="1:10">
      <c r="A31" s="47" t="s">
        <v>47</v>
      </c>
      <c r="B31" s="50">
        <v>40</v>
      </c>
      <c r="C31" s="50">
        <v>35</v>
      </c>
      <c r="D31" s="50">
        <v>35</v>
      </c>
      <c r="E31" s="50">
        <v>35</v>
      </c>
      <c r="F31" s="50">
        <v>16</v>
      </c>
      <c r="G31" s="126">
        <f>C31/B31</f>
        <v>0.875</v>
      </c>
      <c r="H31" s="126">
        <f>E31/D31</f>
        <v>1</v>
      </c>
      <c r="I31" s="126">
        <f>F31/E31</f>
        <v>0.45714285714285713</v>
      </c>
      <c r="J31" s="126">
        <f>F31/B31</f>
        <v>0.4</v>
      </c>
    </row>
    <row r="32" spans="1:10" ht="30">
      <c r="A32" s="51" t="s">
        <v>48</v>
      </c>
      <c r="B32" s="50">
        <v>260</v>
      </c>
      <c r="C32" s="50">
        <v>653</v>
      </c>
      <c r="D32" s="50">
        <v>514</v>
      </c>
      <c r="E32" s="50">
        <v>449</v>
      </c>
      <c r="F32" s="50">
        <v>237</v>
      </c>
      <c r="G32" s="126">
        <v>2.512</v>
      </c>
      <c r="H32" s="126">
        <v>0.874</v>
      </c>
      <c r="I32" s="126">
        <v>0.52800000000000002</v>
      </c>
      <c r="J32" s="126">
        <v>0.91200000000000003</v>
      </c>
    </row>
    <row r="33" spans="1:10">
      <c r="A33" s="50" t="s">
        <v>2</v>
      </c>
      <c r="B33" s="50">
        <f>SUM(B6:B32)</f>
        <v>2900</v>
      </c>
      <c r="C33" s="50">
        <f>SUM(C6:C32)</f>
        <v>7584</v>
      </c>
      <c r="D33" s="50">
        <f>SUM(D6:D32)</f>
        <v>6086</v>
      </c>
      <c r="E33" s="50">
        <f>SUM(E6:E32)</f>
        <v>3889</v>
      </c>
      <c r="F33" s="50">
        <f>SUM(F6:F32)</f>
        <v>2535</v>
      </c>
      <c r="G33" s="126">
        <f>C33/B33</f>
        <v>2.6151724137931036</v>
      </c>
      <c r="H33" s="126">
        <f>E33/D33</f>
        <v>0.63900755833059486</v>
      </c>
      <c r="I33" s="126">
        <f>F33/E33</f>
        <v>0.65183851889945998</v>
      </c>
      <c r="J33" s="126">
        <f>F33/B33</f>
        <v>0.87413793103448278</v>
      </c>
    </row>
    <row r="34" spans="1:10" ht="19.5" customHeight="1">
      <c r="A34" s="350" t="s">
        <v>131</v>
      </c>
      <c r="B34" s="350"/>
      <c r="C34" s="350"/>
      <c r="D34" s="350"/>
      <c r="E34" s="350"/>
      <c r="F34" s="350"/>
      <c r="G34" s="350"/>
      <c r="H34" s="350"/>
      <c r="I34" s="350"/>
      <c r="J34" s="350"/>
    </row>
    <row r="35" spans="1:10" ht="19.5" customHeight="1">
      <c r="A35" s="351"/>
      <c r="B35" s="351"/>
      <c r="C35" s="351"/>
      <c r="D35" s="351"/>
      <c r="E35" s="351"/>
      <c r="F35" s="351"/>
      <c r="G35" s="351"/>
      <c r="H35" s="351"/>
      <c r="I35" s="351"/>
      <c r="J35" s="351"/>
    </row>
    <row r="36" spans="1:10" ht="11.25" customHeight="1">
      <c r="A36" s="52"/>
      <c r="B36" s="53"/>
      <c r="C36" s="53"/>
      <c r="D36" s="53"/>
      <c r="E36" s="53"/>
      <c r="F36" s="53"/>
      <c r="G36" s="53"/>
      <c r="H36" s="53"/>
      <c r="I36" s="53"/>
      <c r="J36" s="53"/>
    </row>
    <row r="37" spans="1:10">
      <c r="A37" s="353" t="s">
        <v>60</v>
      </c>
      <c r="B37" s="354"/>
      <c r="C37" s="354"/>
      <c r="D37" s="354"/>
      <c r="E37" s="354"/>
      <c r="F37" s="354"/>
      <c r="G37" s="354"/>
      <c r="H37" s="354"/>
      <c r="I37" s="354"/>
      <c r="J37" s="354"/>
    </row>
    <row r="38" spans="1:10" ht="31.5">
      <c r="A38" s="8" t="s">
        <v>65</v>
      </c>
      <c r="B38" s="8" t="s">
        <v>66</v>
      </c>
      <c r="C38" s="8" t="s">
        <v>67</v>
      </c>
      <c r="D38" s="28" t="s">
        <v>68</v>
      </c>
      <c r="E38" s="28" t="s">
        <v>69</v>
      </c>
      <c r="F38" s="28" t="s">
        <v>70</v>
      </c>
      <c r="G38" s="29" t="s">
        <v>71</v>
      </c>
      <c r="H38" s="29" t="s">
        <v>72</v>
      </c>
      <c r="I38" s="29" t="s">
        <v>73</v>
      </c>
      <c r="J38" s="29" t="s">
        <v>74</v>
      </c>
    </row>
    <row r="39" spans="1:10" ht="31.5">
      <c r="A39" s="27" t="s">
        <v>22</v>
      </c>
      <c r="B39" s="2">
        <v>75</v>
      </c>
      <c r="C39" s="2">
        <v>223</v>
      </c>
      <c r="D39" s="2">
        <v>179</v>
      </c>
      <c r="E39" s="2">
        <v>112</v>
      </c>
      <c r="F39" s="2">
        <v>91</v>
      </c>
      <c r="G39" s="128">
        <f>C39/B39</f>
        <v>2.9733333333333332</v>
      </c>
      <c r="H39" s="128">
        <f>E39/D39</f>
        <v>0.62569832402234637</v>
      </c>
      <c r="I39" s="128">
        <f>F39/E39</f>
        <v>0.8125</v>
      </c>
      <c r="J39" s="128">
        <f>F39/B39</f>
        <v>1.2133333333333334</v>
      </c>
    </row>
    <row r="40" spans="1:10">
      <c r="A40" s="27" t="s">
        <v>23</v>
      </c>
      <c r="B40" s="2">
        <v>30</v>
      </c>
      <c r="C40" s="2">
        <v>32</v>
      </c>
      <c r="D40" s="2">
        <v>32</v>
      </c>
      <c r="E40" s="2">
        <v>32</v>
      </c>
      <c r="F40" s="2">
        <v>19</v>
      </c>
      <c r="G40" s="128">
        <f>C40/B40</f>
        <v>1.0666666666666667</v>
      </c>
      <c r="H40" s="128">
        <f>E40/D40</f>
        <v>1</v>
      </c>
      <c r="I40" s="128">
        <f>F40/E40</f>
        <v>0.59375</v>
      </c>
      <c r="J40" s="128">
        <f>F40/B40</f>
        <v>0.6333333333333333</v>
      </c>
    </row>
    <row r="41" spans="1:10">
      <c r="A41" s="27" t="s">
        <v>24</v>
      </c>
      <c r="B41" s="2"/>
      <c r="C41" s="2"/>
      <c r="D41" s="2"/>
      <c r="E41" s="2"/>
      <c r="F41" s="2"/>
      <c r="G41" s="128"/>
      <c r="H41" s="128"/>
      <c r="I41" s="128"/>
      <c r="J41" s="128"/>
    </row>
    <row r="42" spans="1:10">
      <c r="A42" s="27" t="s">
        <v>25</v>
      </c>
      <c r="B42" s="2"/>
      <c r="C42" s="2"/>
      <c r="D42" s="2"/>
      <c r="E42" s="2"/>
      <c r="F42" s="2"/>
      <c r="G42" s="128"/>
      <c r="H42" s="128"/>
      <c r="I42" s="128"/>
      <c r="J42" s="128"/>
    </row>
    <row r="43" spans="1:10">
      <c r="A43" s="27" t="s">
        <v>26</v>
      </c>
      <c r="B43" s="2">
        <v>60</v>
      </c>
      <c r="C43" s="2">
        <v>103</v>
      </c>
      <c r="D43" s="2">
        <v>82</v>
      </c>
      <c r="E43" s="2">
        <v>77</v>
      </c>
      <c r="F43" s="2">
        <v>66</v>
      </c>
      <c r="G43" s="128">
        <f>C43/B43</f>
        <v>1.7166666666666666</v>
      </c>
      <c r="H43" s="128">
        <f>E43/D43</f>
        <v>0.93902439024390238</v>
      </c>
      <c r="I43" s="128">
        <f>F43/E43</f>
        <v>0.8571428571428571</v>
      </c>
      <c r="J43" s="128">
        <f>F43/B43</f>
        <v>1.1000000000000001</v>
      </c>
    </row>
    <row r="44" spans="1:10">
      <c r="A44" s="27" t="s">
        <v>27</v>
      </c>
      <c r="B44" s="2"/>
      <c r="C44" s="2"/>
      <c r="D44" s="2"/>
      <c r="E44" s="2"/>
      <c r="F44" s="2"/>
      <c r="G44" s="128"/>
      <c r="H44" s="128"/>
      <c r="I44" s="128"/>
      <c r="J44" s="128"/>
    </row>
    <row r="45" spans="1:10">
      <c r="A45" s="27" t="s">
        <v>28</v>
      </c>
      <c r="B45" s="2"/>
      <c r="C45" s="2"/>
      <c r="D45" s="2"/>
      <c r="E45" s="2"/>
      <c r="F45" s="2"/>
      <c r="G45" s="128"/>
      <c r="H45" s="128"/>
      <c r="I45" s="128"/>
      <c r="J45" s="128"/>
    </row>
    <row r="46" spans="1:10">
      <c r="A46" s="27" t="s">
        <v>29</v>
      </c>
      <c r="B46" s="2"/>
      <c r="C46" s="2"/>
      <c r="D46" s="2"/>
      <c r="E46" s="2"/>
      <c r="F46" s="2"/>
      <c r="G46" s="128"/>
      <c r="H46" s="128"/>
      <c r="I46" s="128"/>
      <c r="J46" s="128"/>
    </row>
    <row r="47" spans="1:10">
      <c r="A47" s="27" t="s">
        <v>30</v>
      </c>
      <c r="B47" s="2"/>
      <c r="C47" s="2"/>
      <c r="D47" s="2"/>
      <c r="E47" s="2"/>
      <c r="F47" s="2"/>
      <c r="G47" s="128"/>
      <c r="H47" s="128"/>
      <c r="I47" s="128"/>
      <c r="J47" s="128"/>
    </row>
    <row r="48" spans="1:10" ht="31.5">
      <c r="A48" s="27" t="s">
        <v>31</v>
      </c>
      <c r="B48" s="6"/>
      <c r="C48" s="6"/>
      <c r="D48" s="2"/>
      <c r="E48" s="2"/>
      <c r="F48" s="2"/>
      <c r="G48" s="129"/>
      <c r="H48" s="129"/>
      <c r="I48" s="129"/>
      <c r="J48" s="129"/>
    </row>
    <row r="49" spans="1:10">
      <c r="A49" s="27" t="s">
        <v>32</v>
      </c>
      <c r="B49" s="2">
        <v>60</v>
      </c>
      <c r="C49" s="2">
        <v>97</v>
      </c>
      <c r="D49" s="2">
        <v>97</v>
      </c>
      <c r="E49" s="2">
        <v>49</v>
      </c>
      <c r="F49" s="2">
        <v>48</v>
      </c>
      <c r="G49" s="128">
        <f>C49/B49</f>
        <v>1.6166666666666667</v>
      </c>
      <c r="H49" s="128">
        <f>E49/D49</f>
        <v>0.50515463917525771</v>
      </c>
      <c r="I49" s="128">
        <f>F49/E49</f>
        <v>0.97959183673469385</v>
      </c>
      <c r="J49" s="128">
        <f>F49/B49</f>
        <v>0.8</v>
      </c>
    </row>
    <row r="50" spans="1:10" ht="31.5">
      <c r="A50" s="27" t="s">
        <v>33</v>
      </c>
      <c r="B50" s="2">
        <f>100+54+20+80</f>
        <v>254</v>
      </c>
      <c r="C50" s="2">
        <f>130+54+94+194</f>
        <v>472</v>
      </c>
      <c r="D50" s="2">
        <f>130+54+94+151</f>
        <v>429</v>
      </c>
      <c r="E50" s="2">
        <f>130+54+19+112</f>
        <v>315</v>
      </c>
      <c r="F50" s="2">
        <f>115+54+19+91</f>
        <v>279</v>
      </c>
      <c r="G50" s="126">
        <f>C50/B50</f>
        <v>1.8582677165354331</v>
      </c>
      <c r="H50" s="126">
        <f>E50/D50</f>
        <v>0.73426573426573427</v>
      </c>
      <c r="I50" s="126">
        <f>F50/E50</f>
        <v>0.88571428571428568</v>
      </c>
      <c r="J50" s="126">
        <f>F50/B50</f>
        <v>1.0984251968503937</v>
      </c>
    </row>
    <row r="51" spans="1:10">
      <c r="A51" s="27" t="s">
        <v>34</v>
      </c>
      <c r="B51" s="2"/>
      <c r="C51" s="2"/>
      <c r="D51" s="2"/>
      <c r="E51" s="2"/>
      <c r="F51" s="2"/>
      <c r="G51" s="128"/>
      <c r="H51" s="128"/>
      <c r="I51" s="128"/>
      <c r="J51" s="128"/>
    </row>
    <row r="52" spans="1:10">
      <c r="A52" s="27" t="s">
        <v>35</v>
      </c>
      <c r="B52" s="2"/>
      <c r="C52" s="2"/>
      <c r="D52" s="2"/>
      <c r="E52" s="2"/>
      <c r="F52" s="2"/>
      <c r="G52" s="128"/>
      <c r="H52" s="128"/>
      <c r="I52" s="128"/>
      <c r="J52" s="128"/>
    </row>
    <row r="53" spans="1:10">
      <c r="A53" s="27" t="s">
        <v>36</v>
      </c>
      <c r="B53" s="2"/>
      <c r="C53" s="2"/>
      <c r="D53" s="2"/>
      <c r="E53" s="2"/>
      <c r="F53" s="2"/>
      <c r="G53" s="128"/>
      <c r="H53" s="128"/>
      <c r="I53" s="128"/>
      <c r="J53" s="128"/>
    </row>
    <row r="54" spans="1:10">
      <c r="A54" s="27" t="s">
        <v>37</v>
      </c>
      <c r="B54" s="2"/>
      <c r="C54" s="2"/>
      <c r="D54" s="2"/>
      <c r="E54" s="2"/>
      <c r="F54" s="2"/>
      <c r="G54" s="128"/>
      <c r="H54" s="128"/>
      <c r="I54" s="128"/>
      <c r="J54" s="128"/>
    </row>
    <row r="55" spans="1:10">
      <c r="A55" s="27" t="s">
        <v>38</v>
      </c>
      <c r="B55" s="2"/>
      <c r="C55" s="2"/>
      <c r="D55" s="2"/>
      <c r="E55" s="2"/>
      <c r="F55" s="2"/>
      <c r="G55" s="128"/>
      <c r="H55" s="128"/>
      <c r="I55" s="128"/>
      <c r="J55" s="128"/>
    </row>
    <row r="56" spans="1:10">
      <c r="A56" s="27" t="s">
        <v>39</v>
      </c>
      <c r="B56" s="2"/>
      <c r="C56" s="2"/>
      <c r="D56" s="2"/>
      <c r="E56" s="2"/>
      <c r="F56" s="2"/>
      <c r="G56" s="128"/>
      <c r="H56" s="128"/>
      <c r="I56" s="128"/>
      <c r="J56" s="128"/>
    </row>
    <row r="57" spans="1:10">
      <c r="A57" s="27" t="s">
        <v>40</v>
      </c>
      <c r="B57" s="2"/>
      <c r="C57" s="2"/>
      <c r="D57" s="2"/>
      <c r="E57" s="2"/>
      <c r="F57" s="2"/>
      <c r="G57" s="128"/>
      <c r="H57" s="128"/>
      <c r="I57" s="128"/>
      <c r="J57" s="128"/>
    </row>
    <row r="58" spans="1:10">
      <c r="A58" s="27" t="s">
        <v>41</v>
      </c>
      <c r="B58" s="2"/>
      <c r="C58" s="2"/>
      <c r="D58" s="2"/>
      <c r="E58" s="2"/>
      <c r="F58" s="2"/>
      <c r="G58" s="128"/>
      <c r="H58" s="128"/>
      <c r="I58" s="128"/>
      <c r="J58" s="128"/>
    </row>
    <row r="59" spans="1:10">
      <c r="A59" s="27" t="s">
        <v>42</v>
      </c>
      <c r="B59" s="2"/>
      <c r="C59" s="2"/>
      <c r="D59" s="2"/>
      <c r="E59" s="2"/>
      <c r="F59" s="2"/>
      <c r="G59" s="128"/>
      <c r="H59" s="128"/>
      <c r="I59" s="128"/>
      <c r="J59" s="128"/>
    </row>
    <row r="60" spans="1:10">
      <c r="A60" s="27" t="s">
        <v>43</v>
      </c>
      <c r="B60" s="2">
        <v>20</v>
      </c>
      <c r="C60" s="2">
        <v>33</v>
      </c>
      <c r="D60" s="2">
        <v>32</v>
      </c>
      <c r="E60" s="2">
        <v>23</v>
      </c>
      <c r="F60" s="2">
        <v>21</v>
      </c>
      <c r="G60" s="128">
        <f>C60/B60</f>
        <v>1.65</v>
      </c>
      <c r="H60" s="128">
        <f>E60/D60</f>
        <v>0.71875</v>
      </c>
      <c r="I60" s="128">
        <f>F60/E60</f>
        <v>0.91304347826086951</v>
      </c>
      <c r="J60" s="130">
        <f>F60/B60</f>
        <v>1.05</v>
      </c>
    </row>
    <row r="61" spans="1:10">
      <c r="A61" s="27" t="s">
        <v>44</v>
      </c>
      <c r="B61" s="2">
        <v>60</v>
      </c>
      <c r="C61" s="2">
        <v>206</v>
      </c>
      <c r="D61" s="2">
        <v>177</v>
      </c>
      <c r="E61" s="2">
        <v>69</v>
      </c>
      <c r="F61" s="2">
        <v>59</v>
      </c>
      <c r="G61" s="128">
        <f>C61/B61</f>
        <v>3.4333333333333331</v>
      </c>
      <c r="H61" s="128">
        <f>E61/D61</f>
        <v>0.38983050847457629</v>
      </c>
      <c r="I61" s="128">
        <f>F61/E61</f>
        <v>0.85507246376811596</v>
      </c>
      <c r="J61" s="128">
        <f>F61/B61</f>
        <v>0.98333333333333328</v>
      </c>
    </row>
    <row r="62" spans="1:10">
      <c r="A62" s="27" t="s">
        <v>45</v>
      </c>
      <c r="B62" s="2"/>
      <c r="C62" s="2"/>
      <c r="D62" s="2"/>
      <c r="E62" s="2"/>
      <c r="F62" s="2"/>
      <c r="G62" s="128"/>
      <c r="H62" s="128"/>
      <c r="I62" s="128"/>
      <c r="J62" s="128"/>
    </row>
    <row r="63" spans="1:10">
      <c r="A63" s="27" t="s">
        <v>46</v>
      </c>
      <c r="B63" s="2"/>
      <c r="C63" s="2"/>
      <c r="D63" s="2"/>
      <c r="E63" s="2"/>
      <c r="F63" s="2"/>
      <c r="G63" s="128"/>
      <c r="H63" s="128"/>
      <c r="I63" s="128"/>
      <c r="J63" s="128"/>
    </row>
    <row r="64" spans="1:10">
      <c r="A64" s="27" t="s">
        <v>47</v>
      </c>
      <c r="B64" s="2"/>
      <c r="C64" s="2"/>
      <c r="D64" s="2"/>
      <c r="E64" s="2"/>
      <c r="F64" s="2"/>
      <c r="G64" s="128"/>
      <c r="H64" s="128"/>
      <c r="I64" s="128"/>
      <c r="J64" s="128"/>
    </row>
    <row r="65" spans="1:10" ht="31.5">
      <c r="A65" s="6" t="s">
        <v>48</v>
      </c>
      <c r="B65" s="2"/>
      <c r="C65" s="2"/>
      <c r="D65" s="2"/>
      <c r="E65" s="2"/>
      <c r="F65" s="2"/>
      <c r="G65" s="128"/>
      <c r="H65" s="128"/>
      <c r="I65" s="128"/>
      <c r="J65" s="128"/>
    </row>
    <row r="66" spans="1:10">
      <c r="A66" s="2" t="s">
        <v>2</v>
      </c>
      <c r="B66" s="2">
        <f>SUM(B39:B65)</f>
        <v>559</v>
      </c>
      <c r="C66" s="2">
        <f>SUM(C39:C65)</f>
        <v>1166</v>
      </c>
      <c r="D66" s="2">
        <f>SUM(D39:D65)</f>
        <v>1028</v>
      </c>
      <c r="E66" s="2">
        <f>SUM(E39:E65)</f>
        <v>677</v>
      </c>
      <c r="F66" s="2">
        <f>SUM(F39:F65)</f>
        <v>583</v>
      </c>
      <c r="G66" s="128">
        <f>C66/B66</f>
        <v>2.0858676207513418</v>
      </c>
      <c r="H66" s="128">
        <f>E66/D66</f>
        <v>0.65856031128404668</v>
      </c>
      <c r="I66" s="128">
        <f>F66/E66</f>
        <v>0.86115214180206789</v>
      </c>
      <c r="J66" s="128">
        <f>F66/B66</f>
        <v>1.0429338103756709</v>
      </c>
    </row>
  </sheetData>
  <mergeCells count="5">
    <mergeCell ref="A3:J3"/>
    <mergeCell ref="A1:J2"/>
    <mergeCell ref="A4:J4"/>
    <mergeCell ref="A37:J37"/>
    <mergeCell ref="A34:J35"/>
  </mergeCells>
  <phoneticPr fontId="2" type="noConversion"/>
  <pageMargins left="0.75" right="0.75" top="0.17" bottom="0.17" header="0.17" footer="0.17"/>
  <pageSetup paperSize="9" scale="96" orientation="landscape" r:id="rId1"/>
  <headerFooter alignWithMargins="0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view="pageBreakPreview" topLeftCell="A25" zoomScaleNormal="100" zoomScaleSheetLayoutView="100" workbookViewId="0">
      <selection activeCell="A34" sqref="A34:J34"/>
    </sheetView>
  </sheetViews>
  <sheetFormatPr defaultRowHeight="15.75"/>
  <cols>
    <col min="1" max="1" width="24.125" customWidth="1"/>
    <col min="2" max="10" width="10.625" customWidth="1"/>
  </cols>
  <sheetData>
    <row r="1" spans="1:10" ht="20.25">
      <c r="A1" s="336" t="s">
        <v>132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>
      <c r="A2" s="23"/>
    </row>
    <row r="3" spans="1:10">
      <c r="A3" s="355" t="s">
        <v>59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 ht="31.5">
      <c r="A4" s="8" t="s">
        <v>65</v>
      </c>
      <c r="B4" s="8" t="s">
        <v>66</v>
      </c>
      <c r="C4" s="8" t="s">
        <v>67</v>
      </c>
      <c r="D4" s="28" t="s">
        <v>68</v>
      </c>
      <c r="E4" s="28" t="s">
        <v>69</v>
      </c>
      <c r="F4" s="28" t="s">
        <v>70</v>
      </c>
      <c r="G4" s="29" t="s">
        <v>71</v>
      </c>
      <c r="H4" s="29" t="s">
        <v>72</v>
      </c>
      <c r="I4" s="29" t="s">
        <v>73</v>
      </c>
      <c r="J4" s="29" t="s">
        <v>74</v>
      </c>
    </row>
    <row r="5" spans="1:10" ht="31.5">
      <c r="A5" s="27" t="s">
        <v>22</v>
      </c>
      <c r="B5" s="2">
        <v>50</v>
      </c>
      <c r="C5" s="2">
        <v>13</v>
      </c>
      <c r="D5" s="2">
        <v>13</v>
      </c>
      <c r="E5" s="2">
        <v>13</v>
      </c>
      <c r="F5" s="2">
        <v>13</v>
      </c>
      <c r="G5" s="128">
        <f>C5/B5</f>
        <v>0.26</v>
      </c>
      <c r="H5" s="128">
        <f>E5/D5</f>
        <v>1</v>
      </c>
      <c r="I5" s="128">
        <f>F5/E5</f>
        <v>1</v>
      </c>
      <c r="J5" s="130">
        <f>F5/B5</f>
        <v>0.26</v>
      </c>
    </row>
    <row r="6" spans="1:10">
      <c r="A6" s="27" t="s">
        <v>23</v>
      </c>
      <c r="B6" s="2"/>
      <c r="C6" s="2"/>
      <c r="D6" s="2"/>
      <c r="E6" s="2"/>
      <c r="F6" s="2"/>
      <c r="G6" s="128"/>
      <c r="H6" s="128"/>
      <c r="I6" s="128"/>
      <c r="J6" s="128"/>
    </row>
    <row r="7" spans="1:10">
      <c r="A7" s="27" t="s">
        <v>24</v>
      </c>
      <c r="B7" s="2"/>
      <c r="C7" s="2"/>
      <c r="D7" s="2"/>
      <c r="E7" s="2"/>
      <c r="F7" s="2"/>
      <c r="G7" s="128"/>
      <c r="H7" s="128"/>
      <c r="I7" s="128"/>
      <c r="J7" s="128"/>
    </row>
    <row r="8" spans="1:10" ht="31.5">
      <c r="A8" s="27" t="s">
        <v>25</v>
      </c>
      <c r="B8" s="2"/>
      <c r="C8" s="2"/>
      <c r="D8" s="2"/>
      <c r="E8" s="2"/>
      <c r="F8" s="2"/>
      <c r="G8" s="128"/>
      <c r="H8" s="128"/>
      <c r="I8" s="128"/>
      <c r="J8" s="128"/>
    </row>
    <row r="9" spans="1:10">
      <c r="A9" s="27" t="s">
        <v>26</v>
      </c>
      <c r="B9" s="2">
        <v>80</v>
      </c>
      <c r="C9" s="2">
        <v>138</v>
      </c>
      <c r="D9" s="2">
        <v>133</v>
      </c>
      <c r="E9" s="2">
        <v>88</v>
      </c>
      <c r="F9" s="2">
        <v>82</v>
      </c>
      <c r="G9" s="128">
        <f>C9/B9</f>
        <v>1.7250000000000001</v>
      </c>
      <c r="H9" s="128">
        <f>E9/D9</f>
        <v>0.66165413533834583</v>
      </c>
      <c r="I9" s="128">
        <f>F9/E9</f>
        <v>0.93181818181818177</v>
      </c>
      <c r="J9" s="128">
        <f>F9/B9</f>
        <v>1.0249999999999999</v>
      </c>
    </row>
    <row r="10" spans="1:10">
      <c r="A10" s="27" t="s">
        <v>27</v>
      </c>
      <c r="B10" s="2">
        <f>40+150</f>
        <v>190</v>
      </c>
      <c r="C10" s="2">
        <f>67+198</f>
        <v>265</v>
      </c>
      <c r="D10" s="2">
        <f>63+159</f>
        <v>222</v>
      </c>
      <c r="E10" s="2">
        <f>42+156</f>
        <v>198</v>
      </c>
      <c r="F10" s="2">
        <f>41+134</f>
        <v>175</v>
      </c>
      <c r="G10" s="128">
        <f>C10/B10</f>
        <v>1.3947368421052631</v>
      </c>
      <c r="H10" s="128">
        <f>E10/D10</f>
        <v>0.89189189189189189</v>
      </c>
      <c r="I10" s="128">
        <f>F10/E10</f>
        <v>0.88383838383838387</v>
      </c>
      <c r="J10" s="128">
        <f>F10/B10</f>
        <v>0.92105263157894735</v>
      </c>
    </row>
    <row r="11" spans="1:10">
      <c r="A11" s="27" t="s">
        <v>28</v>
      </c>
      <c r="B11" s="2"/>
      <c r="C11" s="2"/>
      <c r="D11" s="2"/>
      <c r="E11" s="2"/>
      <c r="F11" s="2"/>
      <c r="G11" s="128"/>
      <c r="H11" s="128"/>
      <c r="I11" s="128"/>
      <c r="J11" s="128"/>
    </row>
    <row r="12" spans="1:10">
      <c r="A12" s="27" t="s">
        <v>29</v>
      </c>
      <c r="B12" s="2"/>
      <c r="C12" s="2"/>
      <c r="D12" s="2"/>
      <c r="E12" s="2"/>
      <c r="F12" s="2"/>
      <c r="G12" s="128"/>
      <c r="H12" s="128"/>
      <c r="I12" s="128"/>
      <c r="J12" s="128"/>
    </row>
    <row r="13" spans="1:10">
      <c r="A13" s="27" t="s">
        <v>30</v>
      </c>
      <c r="B13" s="2"/>
      <c r="C13" s="2"/>
      <c r="D13" s="2"/>
      <c r="E13" s="2"/>
      <c r="F13" s="2"/>
      <c r="G13" s="128"/>
      <c r="H13" s="128"/>
      <c r="I13" s="128"/>
      <c r="J13" s="128"/>
    </row>
    <row r="14" spans="1:10" ht="31.5">
      <c r="A14" s="27" t="s">
        <v>31</v>
      </c>
      <c r="B14" s="6"/>
      <c r="C14" s="6"/>
      <c r="D14" s="2"/>
      <c r="E14" s="2"/>
      <c r="F14" s="2"/>
      <c r="G14" s="129"/>
      <c r="H14" s="129"/>
      <c r="I14" s="129"/>
      <c r="J14" s="129"/>
    </row>
    <row r="15" spans="1:10">
      <c r="A15" s="27" t="s">
        <v>32</v>
      </c>
      <c r="B15" s="2">
        <f>15+60</f>
        <v>75</v>
      </c>
      <c r="C15" s="2">
        <f>9+38</f>
        <v>47</v>
      </c>
      <c r="D15" s="2">
        <f>9+38</f>
        <v>47</v>
      </c>
      <c r="E15" s="2">
        <f>9+37</f>
        <v>46</v>
      </c>
      <c r="F15" s="2">
        <f>9+34</f>
        <v>43</v>
      </c>
      <c r="G15" s="130">
        <f>C15/B15</f>
        <v>0.62666666666666671</v>
      </c>
      <c r="H15" s="128">
        <f>E15/D15</f>
        <v>0.97872340425531912</v>
      </c>
      <c r="I15" s="128">
        <f>F15/E15</f>
        <v>0.93478260869565222</v>
      </c>
      <c r="J15" s="128">
        <f>F15/B15</f>
        <v>0.57333333333333336</v>
      </c>
    </row>
    <row r="16" spans="1:10" ht="47.25">
      <c r="A16" s="27" t="s">
        <v>33</v>
      </c>
      <c r="B16" s="2">
        <f>285+20+270+265</f>
        <v>840</v>
      </c>
      <c r="C16" s="2">
        <f>188+9+226+234</f>
        <v>657</v>
      </c>
      <c r="D16" s="2">
        <f>180+9+225+203</f>
        <v>617</v>
      </c>
      <c r="E16" s="2">
        <f>180+7+224+201</f>
        <v>612</v>
      </c>
      <c r="F16" s="2">
        <f>169+7+194+184</f>
        <v>554</v>
      </c>
      <c r="G16" s="128">
        <f>C16/B16</f>
        <v>0.78214285714285714</v>
      </c>
      <c r="H16" s="128">
        <f>E16/D16</f>
        <v>0.99189627228525123</v>
      </c>
      <c r="I16" s="128">
        <f>F16/E16</f>
        <v>0.90522875816993464</v>
      </c>
      <c r="J16" s="128">
        <f>F16/B16</f>
        <v>0.65952380952380951</v>
      </c>
    </row>
    <row r="17" spans="1:11">
      <c r="A17" s="27" t="s">
        <v>34</v>
      </c>
      <c r="B17" s="2"/>
      <c r="C17" s="2"/>
      <c r="D17" s="2"/>
      <c r="E17" s="2"/>
      <c r="F17" s="2"/>
      <c r="G17" s="128"/>
      <c r="H17" s="128"/>
      <c r="I17" s="128"/>
      <c r="J17" s="128"/>
    </row>
    <row r="18" spans="1:11">
      <c r="A18" s="27" t="s">
        <v>35</v>
      </c>
      <c r="B18" s="2"/>
      <c r="C18" s="2"/>
      <c r="D18" s="2"/>
      <c r="E18" s="2"/>
      <c r="F18" s="2"/>
      <c r="G18" s="128"/>
      <c r="H18" s="128"/>
      <c r="I18" s="128"/>
      <c r="J18" s="128"/>
    </row>
    <row r="19" spans="1:11">
      <c r="A19" s="27" t="s">
        <v>36</v>
      </c>
      <c r="B19" s="2"/>
      <c r="C19" s="2"/>
      <c r="D19" s="2"/>
      <c r="E19" s="2"/>
      <c r="F19" s="2"/>
      <c r="G19" s="128"/>
      <c r="H19" s="128"/>
      <c r="I19" s="128"/>
      <c r="J19" s="128"/>
    </row>
    <row r="20" spans="1:11">
      <c r="A20" s="27" t="s">
        <v>37</v>
      </c>
      <c r="B20" s="2"/>
      <c r="C20" s="2"/>
      <c r="D20" s="2"/>
      <c r="E20" s="2"/>
      <c r="F20" s="2"/>
      <c r="G20" s="128"/>
      <c r="H20" s="128"/>
      <c r="I20" s="128"/>
      <c r="J20" s="128"/>
    </row>
    <row r="21" spans="1:11">
      <c r="A21" s="27" t="s">
        <v>38</v>
      </c>
      <c r="B21" s="2"/>
      <c r="C21" s="2"/>
      <c r="D21" s="2"/>
      <c r="E21" s="2"/>
      <c r="F21" s="2"/>
      <c r="G21" s="128"/>
      <c r="H21" s="128"/>
      <c r="I21" s="128"/>
      <c r="J21" s="128"/>
    </row>
    <row r="22" spans="1:11">
      <c r="A22" s="27" t="s">
        <v>39</v>
      </c>
      <c r="B22" s="2"/>
      <c r="C22" s="2"/>
      <c r="D22" s="2"/>
      <c r="E22" s="2"/>
      <c r="F22" s="2"/>
      <c r="G22" s="128"/>
      <c r="H22" s="128"/>
      <c r="I22" s="128"/>
      <c r="J22" s="128"/>
    </row>
    <row r="23" spans="1:11">
      <c r="A23" s="27" t="s">
        <v>40</v>
      </c>
      <c r="B23" s="2"/>
      <c r="C23" s="2"/>
      <c r="D23" s="2"/>
      <c r="E23" s="2"/>
      <c r="F23" s="2"/>
      <c r="G23" s="128"/>
      <c r="H23" s="128"/>
      <c r="I23" s="128"/>
      <c r="J23" s="128"/>
      <c r="K23" s="10"/>
    </row>
    <row r="24" spans="1:11">
      <c r="A24" s="27" t="s">
        <v>41</v>
      </c>
      <c r="B24" s="2"/>
      <c r="C24" s="2"/>
      <c r="D24" s="2"/>
      <c r="E24" s="2"/>
      <c r="F24" s="2"/>
      <c r="G24" s="128"/>
      <c r="H24" s="128"/>
      <c r="I24" s="128"/>
      <c r="J24" s="128"/>
      <c r="K24" s="10"/>
    </row>
    <row r="25" spans="1:11">
      <c r="A25" s="27" t="s">
        <v>42</v>
      </c>
      <c r="B25" s="2"/>
      <c r="C25" s="2"/>
      <c r="D25" s="2"/>
      <c r="E25" s="2"/>
      <c r="F25" s="2"/>
      <c r="G25" s="128"/>
      <c r="H25" s="128"/>
      <c r="I25" s="128"/>
      <c r="J25" s="128"/>
      <c r="K25" s="10"/>
    </row>
    <row r="26" spans="1:11">
      <c r="A26" s="27" t="s">
        <v>43</v>
      </c>
      <c r="B26" s="2">
        <f>25+50</f>
        <v>75</v>
      </c>
      <c r="C26" s="2">
        <f>23+48</f>
        <v>71</v>
      </c>
      <c r="D26" s="2">
        <f>22+42</f>
        <v>64</v>
      </c>
      <c r="E26" s="2">
        <f>19+42</f>
        <v>61</v>
      </c>
      <c r="F26" s="2">
        <f>19+40</f>
        <v>59</v>
      </c>
      <c r="G26" s="128">
        <f>C26/B26</f>
        <v>0.94666666666666666</v>
      </c>
      <c r="H26" s="128">
        <f>E26/D26</f>
        <v>0.953125</v>
      </c>
      <c r="I26" s="128">
        <f>F26/E26</f>
        <v>0.96721311475409832</v>
      </c>
      <c r="J26" s="128">
        <f>F26/B26</f>
        <v>0.78666666666666663</v>
      </c>
      <c r="K26" s="10"/>
    </row>
    <row r="27" spans="1:11">
      <c r="A27" s="27" t="s">
        <v>44</v>
      </c>
      <c r="B27" s="2">
        <v>175</v>
      </c>
      <c r="C27" s="2">
        <v>142</v>
      </c>
      <c r="D27" s="2">
        <v>132</v>
      </c>
      <c r="E27" s="2">
        <v>129</v>
      </c>
      <c r="F27" s="2">
        <v>126</v>
      </c>
      <c r="G27" s="128">
        <f>C27/B27</f>
        <v>0.81142857142857139</v>
      </c>
      <c r="H27" s="128">
        <f>E27/D27</f>
        <v>0.97727272727272729</v>
      </c>
      <c r="I27" s="128">
        <f>F27/E27</f>
        <v>0.97674418604651159</v>
      </c>
      <c r="J27" s="128">
        <f>F27/B27</f>
        <v>0.72</v>
      </c>
      <c r="K27" s="10"/>
    </row>
    <row r="28" spans="1:11">
      <c r="A28" s="27" t="s">
        <v>45</v>
      </c>
      <c r="B28" s="2"/>
      <c r="C28" s="2"/>
      <c r="D28" s="2"/>
      <c r="E28" s="2"/>
      <c r="F28" s="2"/>
      <c r="G28" s="128"/>
      <c r="H28" s="128"/>
      <c r="I28" s="128"/>
      <c r="J28" s="128"/>
      <c r="K28" s="10"/>
    </row>
    <row r="29" spans="1:11">
      <c r="A29" s="27" t="s">
        <v>46</v>
      </c>
      <c r="B29" s="2"/>
      <c r="C29" s="2"/>
      <c r="D29" s="2"/>
      <c r="E29" s="2"/>
      <c r="F29" s="2"/>
      <c r="G29" s="128"/>
      <c r="H29" s="128"/>
      <c r="I29" s="128"/>
      <c r="J29" s="128"/>
      <c r="K29" s="10"/>
    </row>
    <row r="30" spans="1:11">
      <c r="A30" s="27" t="s">
        <v>47</v>
      </c>
      <c r="B30" s="2"/>
      <c r="C30" s="2"/>
      <c r="D30" s="2"/>
      <c r="E30" s="2"/>
      <c r="F30" s="2"/>
      <c r="G30" s="128"/>
      <c r="H30" s="128"/>
      <c r="I30" s="128"/>
      <c r="J30" s="128"/>
      <c r="K30" s="10"/>
    </row>
    <row r="31" spans="1:11" ht="31.5">
      <c r="A31" s="6" t="s">
        <v>48</v>
      </c>
      <c r="B31" s="2">
        <v>140</v>
      </c>
      <c r="C31" s="2">
        <v>166</v>
      </c>
      <c r="D31" s="2">
        <v>164</v>
      </c>
      <c r="E31" s="2">
        <v>120</v>
      </c>
      <c r="F31" s="2">
        <v>120</v>
      </c>
      <c r="G31" s="128">
        <v>1.1859999999999999</v>
      </c>
      <c r="H31" s="128">
        <v>0.73199999999999998</v>
      </c>
      <c r="I31" s="128">
        <v>1</v>
      </c>
      <c r="J31" s="128">
        <v>0.85699999999999998</v>
      </c>
    </row>
    <row r="32" spans="1:11">
      <c r="A32" s="2" t="s">
        <v>2</v>
      </c>
      <c r="B32" s="2">
        <f>SUM(B5:B31)</f>
        <v>1625</v>
      </c>
      <c r="C32" s="2">
        <f>SUM(C5:C31)</f>
        <v>1499</v>
      </c>
      <c r="D32" s="2">
        <f>SUM(D5:D31)</f>
        <v>1392</v>
      </c>
      <c r="E32" s="2">
        <f>SUM(E5:E31)</f>
        <v>1267</v>
      </c>
      <c r="F32" s="2">
        <f>SUM(F5:F31)</f>
        <v>1172</v>
      </c>
      <c r="G32" s="128">
        <f>C32/B32</f>
        <v>0.92246153846153844</v>
      </c>
      <c r="H32" s="128">
        <f>E32/D32</f>
        <v>0.9102011494252874</v>
      </c>
      <c r="I32" s="128">
        <f>F32/E32</f>
        <v>0.92501973164956586</v>
      </c>
      <c r="J32" s="128">
        <f>F32/B32</f>
        <v>0.72123076923076923</v>
      </c>
    </row>
    <row r="33" spans="1:10">
      <c r="A33" s="14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20.25">
      <c r="A34" s="336" t="s">
        <v>132</v>
      </c>
      <c r="B34" s="336"/>
      <c r="C34" s="336"/>
      <c r="D34" s="336"/>
      <c r="E34" s="336"/>
      <c r="F34" s="336"/>
      <c r="G34" s="336"/>
      <c r="H34" s="336"/>
      <c r="I34" s="336"/>
      <c r="J34" s="336"/>
    </row>
    <row r="35" spans="1:10">
      <c r="A35" s="21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342" t="s">
        <v>60</v>
      </c>
      <c r="B36" s="356"/>
      <c r="C36" s="356"/>
      <c r="D36" s="356"/>
      <c r="E36" s="356"/>
      <c r="F36" s="356"/>
      <c r="G36" s="356"/>
      <c r="H36" s="356"/>
      <c r="I36" s="356"/>
      <c r="J36" s="356"/>
    </row>
    <row r="37" spans="1:10" ht="31.5">
      <c r="A37" s="8" t="s">
        <v>65</v>
      </c>
      <c r="B37" s="8" t="s">
        <v>66</v>
      </c>
      <c r="C37" s="8" t="s">
        <v>67</v>
      </c>
      <c r="D37" s="28" t="s">
        <v>68</v>
      </c>
      <c r="E37" s="28" t="s">
        <v>69</v>
      </c>
      <c r="F37" s="28" t="s">
        <v>70</v>
      </c>
      <c r="G37" s="29" t="s">
        <v>71</v>
      </c>
      <c r="H37" s="29" t="s">
        <v>72</v>
      </c>
      <c r="I37" s="29" t="s">
        <v>73</v>
      </c>
      <c r="J37" s="29" t="s">
        <v>74</v>
      </c>
    </row>
    <row r="38" spans="1:10" ht="31.5">
      <c r="A38" s="27" t="s">
        <v>22</v>
      </c>
      <c r="B38" s="2"/>
      <c r="C38" s="2"/>
      <c r="D38" s="2"/>
      <c r="E38" s="2"/>
      <c r="F38" s="2"/>
      <c r="G38" s="128"/>
      <c r="H38" s="128"/>
      <c r="I38" s="128"/>
      <c r="J38" s="128"/>
    </row>
    <row r="39" spans="1:10">
      <c r="A39" s="27" t="s">
        <v>23</v>
      </c>
      <c r="B39" s="2"/>
      <c r="C39" s="2"/>
      <c r="D39" s="2"/>
      <c r="E39" s="2"/>
      <c r="F39" s="2"/>
      <c r="G39" s="128"/>
      <c r="H39" s="128"/>
      <c r="I39" s="128"/>
      <c r="J39" s="128"/>
    </row>
    <row r="40" spans="1:10">
      <c r="A40" s="27" t="s">
        <v>24</v>
      </c>
      <c r="B40" s="2"/>
      <c r="C40" s="2"/>
      <c r="D40" s="2"/>
      <c r="E40" s="2"/>
      <c r="F40" s="2"/>
      <c r="G40" s="128"/>
      <c r="H40" s="128"/>
      <c r="I40" s="128"/>
      <c r="J40" s="128"/>
    </row>
    <row r="41" spans="1:10" ht="31.5">
      <c r="A41" s="27" t="s">
        <v>25</v>
      </c>
      <c r="B41" s="2"/>
      <c r="C41" s="2"/>
      <c r="D41" s="2"/>
      <c r="E41" s="2"/>
      <c r="F41" s="2"/>
      <c r="G41" s="128"/>
      <c r="H41" s="128"/>
      <c r="I41" s="128"/>
      <c r="J41" s="128"/>
    </row>
    <row r="42" spans="1:10">
      <c r="A42" s="27" t="s">
        <v>26</v>
      </c>
      <c r="B42" s="2">
        <v>60</v>
      </c>
      <c r="C42" s="2">
        <v>114</v>
      </c>
      <c r="D42" s="2">
        <v>111</v>
      </c>
      <c r="E42" s="2">
        <v>82</v>
      </c>
      <c r="F42" s="2">
        <v>60</v>
      </c>
      <c r="G42" s="128">
        <f>C42/B42</f>
        <v>1.9</v>
      </c>
      <c r="H42" s="128">
        <f>E42/D42</f>
        <v>0.73873873873873874</v>
      </c>
      <c r="I42" s="128">
        <f>F42/E42</f>
        <v>0.73170731707317072</v>
      </c>
      <c r="J42" s="128">
        <f>F42/B42</f>
        <v>1</v>
      </c>
    </row>
    <row r="43" spans="1:10">
      <c r="A43" s="27" t="s">
        <v>27</v>
      </c>
      <c r="B43" s="2">
        <v>70</v>
      </c>
      <c r="C43" s="2">
        <v>154</v>
      </c>
      <c r="D43" s="2">
        <v>137</v>
      </c>
      <c r="E43" s="2">
        <v>105</v>
      </c>
      <c r="F43" s="2">
        <v>78</v>
      </c>
      <c r="G43" s="128">
        <f>C43/B43</f>
        <v>2.2000000000000002</v>
      </c>
      <c r="H43" s="128">
        <f>E43/D43</f>
        <v>0.76642335766423353</v>
      </c>
      <c r="I43" s="128">
        <f>F43/E43</f>
        <v>0.74285714285714288</v>
      </c>
      <c r="J43" s="128">
        <f>F43/B43</f>
        <v>1.1142857142857143</v>
      </c>
    </row>
    <row r="44" spans="1:10">
      <c r="A44" s="27" t="s">
        <v>28</v>
      </c>
      <c r="B44" s="2"/>
      <c r="C44" s="2"/>
      <c r="D44" s="2"/>
      <c r="E44" s="2"/>
      <c r="F44" s="2"/>
      <c r="G44" s="128"/>
      <c r="H44" s="128"/>
      <c r="I44" s="128"/>
      <c r="J44" s="128"/>
    </row>
    <row r="45" spans="1:10">
      <c r="A45" s="27" t="s">
        <v>29</v>
      </c>
      <c r="B45" s="2"/>
      <c r="C45" s="2"/>
      <c r="D45" s="2"/>
      <c r="E45" s="2"/>
      <c r="F45" s="2"/>
      <c r="G45" s="128"/>
      <c r="H45" s="128"/>
      <c r="I45" s="128"/>
      <c r="J45" s="128"/>
    </row>
    <row r="46" spans="1:10">
      <c r="A46" s="27" t="s">
        <v>30</v>
      </c>
      <c r="B46" s="2"/>
      <c r="C46" s="2"/>
      <c r="D46" s="2"/>
      <c r="E46" s="2"/>
      <c r="F46" s="2"/>
      <c r="G46" s="128"/>
      <c r="H46" s="128"/>
      <c r="I46" s="128"/>
      <c r="J46" s="128"/>
    </row>
    <row r="47" spans="1:10" ht="31.5">
      <c r="A47" s="27" t="s">
        <v>31</v>
      </c>
      <c r="B47" s="6"/>
      <c r="C47" s="6"/>
      <c r="D47" s="2"/>
      <c r="E47" s="2"/>
      <c r="F47" s="2"/>
      <c r="G47" s="129"/>
      <c r="H47" s="129"/>
      <c r="I47" s="129"/>
      <c r="J47" s="129"/>
    </row>
    <row r="48" spans="1:10">
      <c r="A48" s="27" t="s">
        <v>32</v>
      </c>
      <c r="B48" s="2">
        <v>20</v>
      </c>
      <c r="C48" s="2">
        <v>13</v>
      </c>
      <c r="D48" s="2">
        <v>13</v>
      </c>
      <c r="E48" s="2">
        <v>10</v>
      </c>
      <c r="F48" s="2">
        <v>10</v>
      </c>
      <c r="G48" s="128">
        <f>C48/B48</f>
        <v>0.65</v>
      </c>
      <c r="H48" s="128">
        <f>E48/D48</f>
        <v>0.76923076923076927</v>
      </c>
      <c r="I48" s="128">
        <f>F48/E48</f>
        <v>1</v>
      </c>
      <c r="J48" s="128">
        <f>F48/B48</f>
        <v>0.5</v>
      </c>
    </row>
    <row r="49" spans="1:10" ht="47.25">
      <c r="A49" s="27" t="s">
        <v>33</v>
      </c>
      <c r="B49" s="2">
        <f>40+23+105+20</f>
        <v>188</v>
      </c>
      <c r="C49" s="2">
        <f>32+23+133+11</f>
        <v>199</v>
      </c>
      <c r="D49" s="2">
        <f>31+23+121+11</f>
        <v>186</v>
      </c>
      <c r="E49" s="2">
        <f>31+23+120+11</f>
        <v>185</v>
      </c>
      <c r="F49" s="2">
        <f>28+23+113+11</f>
        <v>175</v>
      </c>
      <c r="G49" s="128">
        <f>C49/B49</f>
        <v>1.0585106382978724</v>
      </c>
      <c r="H49" s="128">
        <f>E49/D49</f>
        <v>0.9946236559139785</v>
      </c>
      <c r="I49" s="128">
        <f>F49/E49</f>
        <v>0.94594594594594594</v>
      </c>
      <c r="J49" s="128">
        <f>F49/B49</f>
        <v>0.93085106382978722</v>
      </c>
    </row>
    <row r="50" spans="1:10">
      <c r="A50" s="27" t="s">
        <v>34</v>
      </c>
      <c r="B50" s="2"/>
      <c r="C50" s="2"/>
      <c r="D50" s="2"/>
      <c r="E50" s="2"/>
      <c r="F50" s="2"/>
      <c r="G50" s="128"/>
      <c r="H50" s="128"/>
      <c r="I50" s="128"/>
      <c r="J50" s="128"/>
    </row>
    <row r="51" spans="1:10">
      <c r="A51" s="27" t="s">
        <v>35</v>
      </c>
      <c r="B51" s="2"/>
      <c r="C51" s="2"/>
      <c r="D51" s="2"/>
      <c r="E51" s="2"/>
      <c r="F51" s="2"/>
      <c r="G51" s="128"/>
      <c r="H51" s="128"/>
      <c r="I51" s="128"/>
      <c r="J51" s="128"/>
    </row>
    <row r="52" spans="1:10">
      <c r="A52" s="27" t="s">
        <v>36</v>
      </c>
      <c r="B52" s="2"/>
      <c r="C52" s="2"/>
      <c r="D52" s="2"/>
      <c r="E52" s="2"/>
      <c r="F52" s="2"/>
      <c r="G52" s="128"/>
      <c r="H52" s="128"/>
      <c r="I52" s="128"/>
      <c r="J52" s="128"/>
    </row>
    <row r="53" spans="1:10">
      <c r="A53" s="27" t="s">
        <v>37</v>
      </c>
      <c r="B53" s="2"/>
      <c r="C53" s="2"/>
      <c r="D53" s="2"/>
      <c r="E53" s="2"/>
      <c r="F53" s="2"/>
      <c r="G53" s="128"/>
      <c r="H53" s="128"/>
      <c r="I53" s="128"/>
      <c r="J53" s="128"/>
    </row>
    <row r="54" spans="1:10">
      <c r="A54" s="27" t="s">
        <v>38</v>
      </c>
      <c r="B54" s="2"/>
      <c r="C54" s="2"/>
      <c r="D54" s="2"/>
      <c r="E54" s="2"/>
      <c r="F54" s="2"/>
      <c r="G54" s="128"/>
      <c r="H54" s="128"/>
      <c r="I54" s="128"/>
      <c r="J54" s="128"/>
    </row>
    <row r="55" spans="1:10">
      <c r="A55" s="27" t="s">
        <v>39</v>
      </c>
      <c r="B55" s="2"/>
      <c r="C55" s="2"/>
      <c r="D55" s="2"/>
      <c r="E55" s="2"/>
      <c r="F55" s="2"/>
      <c r="G55" s="128"/>
      <c r="H55" s="128"/>
      <c r="I55" s="128"/>
      <c r="J55" s="128"/>
    </row>
    <row r="56" spans="1:10">
      <c r="A56" s="27" t="s">
        <v>40</v>
      </c>
      <c r="B56" s="2"/>
      <c r="C56" s="2"/>
      <c r="D56" s="2"/>
      <c r="E56" s="2"/>
      <c r="F56" s="2"/>
      <c r="G56" s="128"/>
      <c r="H56" s="128"/>
      <c r="I56" s="128"/>
      <c r="J56" s="128"/>
    </row>
    <row r="57" spans="1:10">
      <c r="A57" s="27" t="s">
        <v>41</v>
      </c>
      <c r="B57" s="2"/>
      <c r="C57" s="2"/>
      <c r="D57" s="2"/>
      <c r="E57" s="2"/>
      <c r="F57" s="2"/>
      <c r="G57" s="128"/>
      <c r="H57" s="128"/>
      <c r="I57" s="128"/>
      <c r="J57" s="128"/>
    </row>
    <row r="58" spans="1:10">
      <c r="A58" s="27" t="s">
        <v>42</v>
      </c>
      <c r="B58" s="2"/>
      <c r="C58" s="2"/>
      <c r="D58" s="2"/>
      <c r="E58" s="2"/>
      <c r="F58" s="2"/>
      <c r="G58" s="128"/>
      <c r="H58" s="128"/>
      <c r="I58" s="128"/>
      <c r="J58" s="128"/>
    </row>
    <row r="59" spans="1:10">
      <c r="A59" s="27" t="s">
        <v>43</v>
      </c>
      <c r="B59" s="2">
        <v>10</v>
      </c>
      <c r="C59" s="2">
        <v>7</v>
      </c>
      <c r="D59" s="2">
        <v>6</v>
      </c>
      <c r="E59" s="2">
        <v>5</v>
      </c>
      <c r="F59" s="2">
        <v>5</v>
      </c>
      <c r="G59" s="128">
        <f>C59/B59</f>
        <v>0.7</v>
      </c>
      <c r="H59" s="128">
        <f>E59/D59</f>
        <v>0.83333333333333337</v>
      </c>
      <c r="I59" s="128">
        <f>F59/E59</f>
        <v>1</v>
      </c>
      <c r="J59" s="128">
        <f>F59/B59</f>
        <v>0.5</v>
      </c>
    </row>
    <row r="60" spans="1:10">
      <c r="A60" s="27" t="s">
        <v>44</v>
      </c>
      <c r="B60" s="2">
        <v>40</v>
      </c>
      <c r="C60" s="2">
        <v>62</v>
      </c>
      <c r="D60" s="2">
        <v>59</v>
      </c>
      <c r="E60" s="2">
        <v>54</v>
      </c>
      <c r="F60" s="2">
        <v>52</v>
      </c>
      <c r="G60" s="128">
        <f>C60/B60</f>
        <v>1.55</v>
      </c>
      <c r="H60" s="128">
        <f>E60/D60</f>
        <v>0.9152542372881356</v>
      </c>
      <c r="I60" s="128">
        <f>F60/E60</f>
        <v>0.96296296296296291</v>
      </c>
      <c r="J60" s="128">
        <f>F60/B60</f>
        <v>1.3</v>
      </c>
    </row>
    <row r="61" spans="1:10">
      <c r="A61" s="27" t="s">
        <v>45</v>
      </c>
      <c r="B61" s="2"/>
      <c r="C61" s="2"/>
      <c r="D61" s="2"/>
      <c r="E61" s="2"/>
      <c r="F61" s="2"/>
      <c r="G61" s="128"/>
      <c r="H61" s="128"/>
      <c r="I61" s="128"/>
      <c r="J61" s="128"/>
    </row>
    <row r="62" spans="1:10">
      <c r="A62" s="27" t="s">
        <v>46</v>
      </c>
      <c r="B62" s="2"/>
      <c r="C62" s="2"/>
      <c r="D62" s="2"/>
      <c r="E62" s="2"/>
      <c r="F62" s="2"/>
      <c r="G62" s="128"/>
      <c r="H62" s="128"/>
      <c r="I62" s="128"/>
      <c r="J62" s="128"/>
    </row>
    <row r="63" spans="1:10">
      <c r="A63" s="27" t="s">
        <v>47</v>
      </c>
      <c r="B63" s="2"/>
      <c r="C63" s="2"/>
      <c r="D63" s="2"/>
      <c r="E63" s="2"/>
      <c r="F63" s="2"/>
      <c r="G63" s="128"/>
      <c r="H63" s="128"/>
      <c r="I63" s="128"/>
      <c r="J63" s="128"/>
    </row>
    <row r="64" spans="1:10" ht="31.5">
      <c r="A64" s="6" t="s">
        <v>48</v>
      </c>
      <c r="B64" s="2"/>
      <c r="C64" s="2"/>
      <c r="D64" s="2"/>
      <c r="E64" s="2"/>
      <c r="F64" s="2"/>
      <c r="G64" s="128"/>
      <c r="H64" s="128"/>
      <c r="I64" s="128"/>
      <c r="J64" s="128"/>
    </row>
    <row r="65" spans="1:10">
      <c r="A65" s="2" t="s">
        <v>2</v>
      </c>
      <c r="B65" s="2">
        <f>SUM(B38:B64)</f>
        <v>388</v>
      </c>
      <c r="C65" s="2">
        <f>SUM(C38:C64)</f>
        <v>549</v>
      </c>
      <c r="D65" s="2">
        <f>SUM(D38:D64)</f>
        <v>512</v>
      </c>
      <c r="E65" s="2">
        <f>SUM(E38:E64)</f>
        <v>441</v>
      </c>
      <c r="F65" s="2">
        <f>SUM(F38:F64)</f>
        <v>380</v>
      </c>
      <c r="G65" s="128">
        <f>C65/B65</f>
        <v>1.4149484536082475</v>
      </c>
      <c r="H65" s="128">
        <f>E65/D65</f>
        <v>0.861328125</v>
      </c>
      <c r="I65" s="128">
        <f>F65/E65</f>
        <v>0.86167800453514742</v>
      </c>
      <c r="J65" s="128">
        <f>F65/B65</f>
        <v>0.97938144329896903</v>
      </c>
    </row>
    <row r="66" spans="1:10">
      <c r="I66" s="10"/>
    </row>
    <row r="67" spans="1:10">
      <c r="A67" s="355" t="s">
        <v>75</v>
      </c>
      <c r="B67" s="355"/>
      <c r="C67" s="355"/>
      <c r="D67" s="355"/>
      <c r="E67" s="355"/>
    </row>
    <row r="68" spans="1:10" ht="31.5">
      <c r="A68" s="6" t="s">
        <v>76</v>
      </c>
      <c r="B68" s="6" t="s">
        <v>67</v>
      </c>
      <c r="C68" s="2" t="s">
        <v>68</v>
      </c>
      <c r="D68" s="2" t="s">
        <v>69</v>
      </c>
      <c r="E68" s="2" t="s">
        <v>70</v>
      </c>
    </row>
    <row r="69" spans="1:10" ht="31.5">
      <c r="A69" s="27" t="s">
        <v>22</v>
      </c>
      <c r="B69" s="3"/>
      <c r="C69" s="3"/>
      <c r="D69" s="3"/>
      <c r="E69" s="3"/>
    </row>
    <row r="70" spans="1:10">
      <c r="A70" s="27" t="s">
        <v>23</v>
      </c>
      <c r="B70" s="3"/>
      <c r="C70" s="3"/>
      <c r="D70" s="3"/>
      <c r="E70" s="3"/>
    </row>
    <row r="71" spans="1:10">
      <c r="A71" s="27" t="s">
        <v>24</v>
      </c>
      <c r="B71" s="3"/>
      <c r="C71" s="3"/>
      <c r="D71" s="3"/>
      <c r="E71" s="3"/>
    </row>
    <row r="72" spans="1:10" ht="31.5">
      <c r="A72" s="27" t="s">
        <v>25</v>
      </c>
      <c r="B72" s="3"/>
      <c r="C72" s="3"/>
      <c r="D72" s="3"/>
      <c r="E72" s="3"/>
    </row>
    <row r="73" spans="1:10">
      <c r="A73" s="27" t="s">
        <v>26</v>
      </c>
      <c r="B73" s="2">
        <v>173</v>
      </c>
      <c r="C73" s="2">
        <v>169</v>
      </c>
      <c r="D73" s="2">
        <v>132</v>
      </c>
      <c r="E73" s="2">
        <v>110</v>
      </c>
    </row>
    <row r="74" spans="1:10">
      <c r="A74" s="27" t="s">
        <v>27</v>
      </c>
      <c r="B74" s="2">
        <f>56+352</f>
        <v>408</v>
      </c>
      <c r="C74" s="2">
        <f>52+296</f>
        <v>348</v>
      </c>
      <c r="D74" s="2">
        <f>35+261</f>
        <v>296</v>
      </c>
      <c r="E74" s="2">
        <f>34+212</f>
        <v>246</v>
      </c>
    </row>
    <row r="75" spans="1:10">
      <c r="A75" s="27" t="s">
        <v>28</v>
      </c>
      <c r="B75" s="2"/>
      <c r="C75" s="2"/>
      <c r="D75" s="2"/>
      <c r="E75" s="2"/>
    </row>
    <row r="76" spans="1:10">
      <c r="A76" s="27" t="s">
        <v>29</v>
      </c>
      <c r="B76" s="2"/>
      <c r="C76" s="2"/>
      <c r="D76" s="2"/>
      <c r="E76" s="2"/>
    </row>
    <row r="77" spans="1:10">
      <c r="A77" s="27" t="s">
        <v>30</v>
      </c>
      <c r="B77" s="6"/>
      <c r="C77" s="2"/>
      <c r="D77" s="2"/>
      <c r="E77" s="2"/>
    </row>
    <row r="78" spans="1:10" ht="31.5">
      <c r="A78" s="27" t="s">
        <v>31</v>
      </c>
      <c r="B78" s="2"/>
      <c r="C78" s="2"/>
      <c r="D78" s="2"/>
      <c r="E78" s="2"/>
    </row>
    <row r="79" spans="1:10">
      <c r="A79" s="27" t="s">
        <v>32</v>
      </c>
      <c r="B79" s="2">
        <f>8+49</f>
        <v>57</v>
      </c>
      <c r="C79" s="2">
        <f>8+49</f>
        <v>57</v>
      </c>
      <c r="D79" s="2">
        <f>8+48</f>
        <v>56</v>
      </c>
      <c r="E79" s="2">
        <f>8+43</f>
        <v>51</v>
      </c>
    </row>
    <row r="80" spans="1:10" ht="47.25">
      <c r="A80" s="27" t="s">
        <v>33</v>
      </c>
      <c r="B80" s="2">
        <f>159+249+16+367</f>
        <v>791</v>
      </c>
      <c r="C80" s="2">
        <f>155+248+16+324</f>
        <v>743</v>
      </c>
      <c r="D80" s="2">
        <f>155+247+14+321</f>
        <v>737</v>
      </c>
      <c r="E80" s="2">
        <f>155+217+14+297</f>
        <v>683</v>
      </c>
    </row>
    <row r="81" spans="1:5">
      <c r="A81" s="27" t="s">
        <v>34</v>
      </c>
      <c r="B81" s="2"/>
      <c r="C81" s="2"/>
      <c r="D81" s="2"/>
      <c r="E81" s="2"/>
    </row>
    <row r="82" spans="1:5">
      <c r="A82" s="27" t="s">
        <v>35</v>
      </c>
      <c r="B82" s="2"/>
      <c r="C82" s="2"/>
      <c r="D82" s="2"/>
      <c r="E82" s="2"/>
    </row>
    <row r="83" spans="1:5">
      <c r="A83" s="27" t="s">
        <v>36</v>
      </c>
      <c r="B83" s="2"/>
      <c r="C83" s="2"/>
      <c r="D83" s="2"/>
      <c r="E83" s="2"/>
    </row>
    <row r="84" spans="1:5">
      <c r="A84" s="27" t="s">
        <v>37</v>
      </c>
      <c r="B84" s="2"/>
      <c r="C84" s="2"/>
      <c r="D84" s="2"/>
      <c r="E84" s="2"/>
    </row>
    <row r="85" spans="1:5">
      <c r="A85" s="27" t="s">
        <v>38</v>
      </c>
      <c r="B85" s="2"/>
      <c r="C85" s="2"/>
      <c r="D85" s="2"/>
      <c r="E85" s="2"/>
    </row>
    <row r="86" spans="1:5">
      <c r="A86" s="27" t="s">
        <v>39</v>
      </c>
      <c r="B86" s="2"/>
      <c r="C86" s="2"/>
      <c r="D86" s="2"/>
      <c r="E86" s="2"/>
    </row>
    <row r="87" spans="1:5">
      <c r="A87" s="27" t="s">
        <v>40</v>
      </c>
      <c r="B87" s="2"/>
      <c r="C87" s="2"/>
      <c r="D87" s="2"/>
      <c r="E87" s="2"/>
    </row>
    <row r="88" spans="1:5">
      <c r="A88" s="27" t="s">
        <v>41</v>
      </c>
      <c r="B88" s="2"/>
      <c r="C88" s="2"/>
      <c r="D88" s="2"/>
      <c r="E88" s="2"/>
    </row>
    <row r="89" spans="1:5">
      <c r="A89" s="27" t="s">
        <v>42</v>
      </c>
      <c r="B89" s="2"/>
      <c r="C89" s="2"/>
      <c r="D89" s="2"/>
      <c r="E89" s="2"/>
    </row>
    <row r="90" spans="1:5">
      <c r="A90" s="27" t="s">
        <v>43</v>
      </c>
      <c r="B90" s="44">
        <f>28+48</f>
        <v>76</v>
      </c>
      <c r="C90" s="2">
        <f>28+42</f>
        <v>70</v>
      </c>
      <c r="D90" s="2">
        <f>24+42</f>
        <v>66</v>
      </c>
      <c r="E90" s="2">
        <f>24+40</f>
        <v>64</v>
      </c>
    </row>
    <row r="91" spans="1:5">
      <c r="A91" s="27" t="s">
        <v>44</v>
      </c>
      <c r="B91" s="2">
        <v>178</v>
      </c>
      <c r="C91" s="2">
        <v>177</v>
      </c>
      <c r="D91" s="2">
        <v>171</v>
      </c>
      <c r="E91" s="2">
        <v>168</v>
      </c>
    </row>
    <row r="92" spans="1:5">
      <c r="A92" s="27" t="s">
        <v>45</v>
      </c>
      <c r="B92" s="2"/>
      <c r="C92" s="2"/>
      <c r="D92" s="2"/>
      <c r="E92" s="2"/>
    </row>
    <row r="93" spans="1:5">
      <c r="A93" s="27" t="s">
        <v>46</v>
      </c>
      <c r="B93" s="2"/>
      <c r="C93" s="2"/>
      <c r="D93" s="2"/>
      <c r="E93" s="2"/>
    </row>
    <row r="94" spans="1:5">
      <c r="A94" s="27" t="s">
        <v>47</v>
      </c>
      <c r="B94" s="2"/>
      <c r="C94" s="2"/>
      <c r="D94" s="2"/>
      <c r="E94" s="2"/>
    </row>
    <row r="95" spans="1:5" ht="31.5">
      <c r="A95" s="6" t="s">
        <v>48</v>
      </c>
      <c r="B95" s="2">
        <v>165</v>
      </c>
      <c r="C95" s="2">
        <v>165</v>
      </c>
      <c r="D95" s="2">
        <v>120</v>
      </c>
      <c r="E95" s="2">
        <v>120</v>
      </c>
    </row>
    <row r="96" spans="1:5">
      <c r="A96" s="27" t="s">
        <v>2</v>
      </c>
      <c r="B96" s="2">
        <f>SUM(B69:B95)</f>
        <v>1848</v>
      </c>
      <c r="C96" s="2">
        <f>SUM(C69:C95)</f>
        <v>1729</v>
      </c>
      <c r="D96" s="2">
        <f>SUM(D69:D95)</f>
        <v>1578</v>
      </c>
      <c r="E96" s="2">
        <f>SUM(E69:E95)</f>
        <v>1442</v>
      </c>
    </row>
    <row r="97" spans="1:5">
      <c r="A97" s="34"/>
      <c r="B97" s="10"/>
      <c r="C97" s="10"/>
      <c r="D97" s="10"/>
      <c r="E97" s="10"/>
    </row>
    <row r="98" spans="1:5">
      <c r="A98" s="46" t="s">
        <v>77</v>
      </c>
      <c r="B98" s="2"/>
      <c r="C98" s="2"/>
      <c r="D98" s="2"/>
      <c r="E98" s="2"/>
    </row>
    <row r="99" spans="1:5" ht="31.5">
      <c r="A99" s="6" t="s">
        <v>76</v>
      </c>
      <c r="B99" s="6" t="s">
        <v>67</v>
      </c>
      <c r="C99" s="2" t="s">
        <v>68</v>
      </c>
      <c r="D99" s="2" t="s">
        <v>69</v>
      </c>
      <c r="E99" s="2" t="s">
        <v>70</v>
      </c>
    </row>
    <row r="100" spans="1:5" ht="31.5">
      <c r="A100" s="27" t="s">
        <v>22</v>
      </c>
      <c r="B100" s="3"/>
      <c r="C100" s="3"/>
      <c r="D100" s="3"/>
      <c r="E100" s="3"/>
    </row>
    <row r="101" spans="1:5">
      <c r="A101" s="27" t="s">
        <v>23</v>
      </c>
      <c r="B101" s="3"/>
      <c r="C101" s="3"/>
      <c r="D101" s="3"/>
      <c r="E101" s="3"/>
    </row>
    <row r="102" spans="1:5">
      <c r="A102" s="27" t="s">
        <v>24</v>
      </c>
      <c r="B102" s="3"/>
      <c r="C102" s="3"/>
      <c r="D102" s="3"/>
      <c r="E102" s="3"/>
    </row>
    <row r="103" spans="1:5" ht="31.5">
      <c r="A103" s="27" t="s">
        <v>25</v>
      </c>
      <c r="B103" s="3"/>
      <c r="C103" s="3"/>
      <c r="D103" s="3"/>
      <c r="E103" s="3"/>
    </row>
    <row r="104" spans="1:5">
      <c r="A104" s="27" t="s">
        <v>26</v>
      </c>
      <c r="B104" s="2"/>
      <c r="C104" s="2"/>
      <c r="D104" s="2"/>
      <c r="E104" s="2"/>
    </row>
    <row r="105" spans="1:5">
      <c r="A105" s="27" t="s">
        <v>27</v>
      </c>
      <c r="B105" s="2"/>
      <c r="C105" s="2"/>
      <c r="D105" s="2"/>
      <c r="E105" s="2"/>
    </row>
    <row r="106" spans="1:5">
      <c r="A106" s="27" t="s">
        <v>28</v>
      </c>
      <c r="B106" s="2"/>
      <c r="C106" s="2"/>
      <c r="D106" s="2"/>
      <c r="E106" s="2"/>
    </row>
    <row r="107" spans="1:5">
      <c r="A107" s="27" t="s">
        <v>29</v>
      </c>
      <c r="B107" s="2"/>
      <c r="C107" s="2"/>
      <c r="D107" s="2"/>
      <c r="E107" s="2"/>
    </row>
    <row r="108" spans="1:5">
      <c r="A108" s="27" t="s">
        <v>30</v>
      </c>
      <c r="B108" s="2"/>
      <c r="C108" s="2"/>
      <c r="D108" s="2"/>
      <c r="E108" s="2"/>
    </row>
    <row r="109" spans="1:5" ht="31.5">
      <c r="A109" s="27" t="s">
        <v>31</v>
      </c>
      <c r="B109" s="2"/>
      <c r="C109" s="2"/>
      <c r="D109" s="2"/>
      <c r="E109" s="2"/>
    </row>
    <row r="110" spans="1:5">
      <c r="A110" s="27" t="s">
        <v>32</v>
      </c>
      <c r="B110" s="2"/>
      <c r="C110" s="2"/>
      <c r="D110" s="2"/>
      <c r="E110" s="2"/>
    </row>
    <row r="111" spans="1:5" ht="47.25">
      <c r="A111" s="27" t="s">
        <v>33</v>
      </c>
      <c r="B111" s="2">
        <f>17+1+8</f>
        <v>26</v>
      </c>
      <c r="C111" s="2">
        <f>17+1+8</f>
        <v>26</v>
      </c>
      <c r="D111" s="2">
        <f>17+1+8</f>
        <v>26</v>
      </c>
      <c r="E111" s="2">
        <f>17+1+8</f>
        <v>26</v>
      </c>
    </row>
    <row r="112" spans="1:5">
      <c r="A112" s="27" t="s">
        <v>34</v>
      </c>
      <c r="B112" s="2"/>
      <c r="C112" s="2"/>
      <c r="D112" s="2"/>
      <c r="E112" s="2"/>
    </row>
    <row r="113" spans="1:5">
      <c r="A113" s="27" t="s">
        <v>35</v>
      </c>
      <c r="B113" s="2"/>
      <c r="C113" s="2"/>
      <c r="D113" s="2"/>
      <c r="E113" s="2"/>
    </row>
    <row r="114" spans="1:5">
      <c r="A114" s="27" t="s">
        <v>36</v>
      </c>
      <c r="B114" s="2"/>
      <c r="C114" s="2"/>
      <c r="D114" s="2"/>
      <c r="E114" s="2"/>
    </row>
    <row r="115" spans="1:5">
      <c r="A115" s="27" t="s">
        <v>37</v>
      </c>
      <c r="B115" s="2"/>
      <c r="C115" s="2"/>
      <c r="D115" s="2"/>
      <c r="E115" s="2"/>
    </row>
    <row r="116" spans="1:5">
      <c r="A116" s="27" t="s">
        <v>38</v>
      </c>
      <c r="B116" s="2"/>
      <c r="C116" s="2"/>
      <c r="D116" s="2"/>
      <c r="E116" s="2"/>
    </row>
    <row r="117" spans="1:5">
      <c r="A117" s="27" t="s">
        <v>39</v>
      </c>
      <c r="B117" s="2"/>
      <c r="C117" s="2"/>
      <c r="D117" s="2"/>
      <c r="E117" s="2"/>
    </row>
    <row r="118" spans="1:5">
      <c r="A118" s="27" t="s">
        <v>40</v>
      </c>
      <c r="B118" s="2"/>
      <c r="C118" s="2"/>
      <c r="D118" s="2"/>
      <c r="E118" s="2"/>
    </row>
    <row r="119" spans="1:5">
      <c r="A119" s="27" t="s">
        <v>41</v>
      </c>
      <c r="B119" s="2"/>
      <c r="C119" s="2"/>
      <c r="D119" s="2"/>
      <c r="E119" s="2"/>
    </row>
    <row r="120" spans="1:5">
      <c r="A120" s="27" t="s">
        <v>42</v>
      </c>
      <c r="B120" s="2"/>
      <c r="C120" s="2"/>
      <c r="D120" s="2"/>
      <c r="E120" s="2"/>
    </row>
    <row r="121" spans="1:5">
      <c r="A121" s="27" t="s">
        <v>43</v>
      </c>
      <c r="B121" s="2">
        <f>26+2</f>
        <v>28</v>
      </c>
      <c r="C121" s="2">
        <f>14+2</f>
        <v>16</v>
      </c>
      <c r="D121" s="2">
        <f>12+2</f>
        <v>14</v>
      </c>
      <c r="E121" s="2">
        <f>10+1</f>
        <v>11</v>
      </c>
    </row>
    <row r="122" spans="1:5">
      <c r="A122" s="27" t="s">
        <v>44</v>
      </c>
      <c r="B122" s="2"/>
      <c r="C122" s="2"/>
      <c r="D122" s="2"/>
      <c r="E122" s="2"/>
    </row>
    <row r="123" spans="1:5">
      <c r="A123" s="27" t="s">
        <v>45</v>
      </c>
      <c r="B123" s="2"/>
      <c r="C123" s="2"/>
      <c r="D123" s="2"/>
      <c r="E123" s="2"/>
    </row>
    <row r="124" spans="1:5">
      <c r="A124" s="27" t="s">
        <v>46</v>
      </c>
      <c r="B124" s="2"/>
      <c r="C124" s="2"/>
      <c r="D124" s="2"/>
      <c r="E124" s="2"/>
    </row>
    <row r="125" spans="1:5">
      <c r="A125" s="27" t="s">
        <v>47</v>
      </c>
      <c r="B125" s="2"/>
      <c r="C125" s="2"/>
      <c r="D125" s="2"/>
      <c r="E125" s="2"/>
    </row>
    <row r="126" spans="1:5" ht="31.5">
      <c r="A126" s="6" t="s">
        <v>48</v>
      </c>
      <c r="B126" s="2"/>
      <c r="C126" s="2"/>
      <c r="D126" s="2"/>
      <c r="E126" s="2"/>
    </row>
    <row r="127" spans="1:5">
      <c r="A127" s="27" t="s">
        <v>2</v>
      </c>
      <c r="B127" s="2">
        <f>SUM(B100:B126)</f>
        <v>54</v>
      </c>
      <c r="C127" s="2">
        <f>SUM(C100:C126)</f>
        <v>42</v>
      </c>
      <c r="D127" s="2">
        <f>SUM(D100:D126)</f>
        <v>40</v>
      </c>
      <c r="E127" s="2">
        <f>SUM(E100:E126)</f>
        <v>37</v>
      </c>
    </row>
    <row r="128" spans="1:5">
      <c r="A128" s="34"/>
      <c r="B128" s="10"/>
      <c r="C128" s="10"/>
      <c r="D128" s="10"/>
      <c r="E128" s="10"/>
    </row>
    <row r="129" spans="1:5">
      <c r="A129" s="34"/>
      <c r="B129" s="10"/>
      <c r="C129" s="10"/>
      <c r="D129" s="10"/>
      <c r="E129" s="10"/>
    </row>
    <row r="130" spans="1:5">
      <c r="A130" s="34"/>
      <c r="B130" s="10"/>
      <c r="C130" s="10"/>
      <c r="D130" s="10"/>
      <c r="E130" s="10"/>
    </row>
    <row r="131" spans="1:5">
      <c r="A131" s="34"/>
      <c r="B131" s="10"/>
      <c r="C131" s="10"/>
      <c r="D131" s="10"/>
      <c r="E131" s="10"/>
    </row>
    <row r="132" spans="1:5">
      <c r="A132" s="34"/>
      <c r="B132" s="10"/>
      <c r="C132" s="10"/>
      <c r="D132" s="10"/>
      <c r="E132" s="10"/>
    </row>
    <row r="133" spans="1:5">
      <c r="A133" s="34"/>
      <c r="B133" s="10"/>
      <c r="C133" s="10"/>
      <c r="D133" s="10"/>
      <c r="E133" s="10"/>
    </row>
    <row r="134" spans="1:5">
      <c r="A134" s="13"/>
      <c r="B134" s="10"/>
      <c r="C134" s="10"/>
      <c r="D134" s="10"/>
      <c r="E134" s="10"/>
    </row>
    <row r="135" spans="1:5">
      <c r="A135" s="34"/>
      <c r="B135" s="10"/>
      <c r="C135" s="10"/>
      <c r="D135" s="10"/>
      <c r="E135" s="10"/>
    </row>
  </sheetData>
  <mergeCells count="5">
    <mergeCell ref="A34:J34"/>
    <mergeCell ref="A67:E67"/>
    <mergeCell ref="A1:J1"/>
    <mergeCell ref="A3:J3"/>
    <mergeCell ref="A36:J3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  <rowBreaks count="3" manualBreakCount="3">
    <brk id="33" max="16383" man="1"/>
    <brk id="6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view="pageBreakPreview" zoomScaleNormal="100" zoomScaleSheetLayoutView="100" workbookViewId="0">
      <selection activeCell="A34" sqref="A34:J34"/>
    </sheetView>
  </sheetViews>
  <sheetFormatPr defaultRowHeight="15.75"/>
  <cols>
    <col min="1" max="1" width="24.125" customWidth="1"/>
    <col min="2" max="10" width="10.625" customWidth="1"/>
  </cols>
  <sheetData>
    <row r="1" spans="1:12" ht="31.5" customHeight="1">
      <c r="A1" s="357" t="s">
        <v>133</v>
      </c>
      <c r="B1" s="358"/>
      <c r="C1" s="358"/>
      <c r="D1" s="358"/>
      <c r="E1" s="358"/>
      <c r="F1" s="358"/>
      <c r="G1" s="358"/>
      <c r="H1" s="358"/>
      <c r="I1" s="358"/>
      <c r="J1" s="358"/>
      <c r="K1" s="359"/>
    </row>
    <row r="2" spans="1:1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>
      <c r="A3" s="355" t="s">
        <v>59</v>
      </c>
      <c r="B3" s="355"/>
      <c r="C3" s="355"/>
      <c r="D3" s="355"/>
      <c r="E3" s="355"/>
      <c r="F3" s="355"/>
      <c r="G3" s="355"/>
      <c r="H3" s="355"/>
      <c r="I3" s="355"/>
      <c r="J3" s="355"/>
      <c r="K3" s="22"/>
      <c r="L3" s="10"/>
    </row>
    <row r="4" spans="1:12" ht="31.5">
      <c r="A4" s="8" t="s">
        <v>65</v>
      </c>
      <c r="B4" s="8" t="s">
        <v>66</v>
      </c>
      <c r="C4" s="8" t="s">
        <v>67</v>
      </c>
      <c r="D4" s="28" t="s">
        <v>68</v>
      </c>
      <c r="E4" s="28" t="s">
        <v>69</v>
      </c>
      <c r="F4" s="28" t="s">
        <v>70</v>
      </c>
      <c r="G4" s="29" t="s">
        <v>71</v>
      </c>
      <c r="H4" s="29" t="s">
        <v>72</v>
      </c>
      <c r="I4" s="29" t="s">
        <v>73</v>
      </c>
      <c r="J4" s="29" t="s">
        <v>74</v>
      </c>
      <c r="K4" s="22"/>
      <c r="L4" s="10"/>
    </row>
    <row r="5" spans="1:12" ht="31.5">
      <c r="A5" s="27" t="s">
        <v>22</v>
      </c>
      <c r="B5" s="2"/>
      <c r="C5" s="2"/>
      <c r="D5" s="2"/>
      <c r="E5" s="2"/>
      <c r="F5" s="2"/>
      <c r="G5" s="128"/>
      <c r="H5" s="128"/>
      <c r="I5" s="128"/>
      <c r="J5" s="128"/>
      <c r="K5" s="22"/>
      <c r="L5" s="10"/>
    </row>
    <row r="6" spans="1:12">
      <c r="A6" s="27" t="s">
        <v>23</v>
      </c>
      <c r="B6" s="2"/>
      <c r="C6" s="2"/>
      <c r="D6" s="2"/>
      <c r="E6" s="2"/>
      <c r="F6" s="2"/>
      <c r="G6" s="128"/>
      <c r="H6" s="128"/>
      <c r="I6" s="128"/>
      <c r="J6" s="128"/>
      <c r="K6" s="22"/>
      <c r="L6" s="10"/>
    </row>
    <row r="7" spans="1:12">
      <c r="A7" s="27" t="s">
        <v>24</v>
      </c>
      <c r="B7" s="2"/>
      <c r="C7" s="2"/>
      <c r="D7" s="2"/>
      <c r="E7" s="2"/>
      <c r="F7" s="2"/>
      <c r="G7" s="128"/>
      <c r="H7" s="128"/>
      <c r="I7" s="128"/>
      <c r="J7" s="128"/>
      <c r="K7" s="22"/>
      <c r="L7" s="10"/>
    </row>
    <row r="8" spans="1:12" ht="31.5">
      <c r="A8" s="27" t="s">
        <v>25</v>
      </c>
      <c r="B8" s="2"/>
      <c r="C8" s="2"/>
      <c r="D8" s="2"/>
      <c r="E8" s="2"/>
      <c r="F8" s="2"/>
      <c r="G8" s="128"/>
      <c r="H8" s="128"/>
      <c r="I8" s="128"/>
      <c r="J8" s="128"/>
      <c r="K8" s="22"/>
      <c r="L8" s="10"/>
    </row>
    <row r="9" spans="1:12">
      <c r="A9" s="27" t="s">
        <v>26</v>
      </c>
      <c r="B9" s="2">
        <v>3</v>
      </c>
      <c r="C9" s="2">
        <v>26</v>
      </c>
      <c r="D9" s="2">
        <v>24</v>
      </c>
      <c r="E9" s="2">
        <v>3</v>
      </c>
      <c r="F9" s="2">
        <v>3</v>
      </c>
      <c r="G9" s="128">
        <f>C9/B9</f>
        <v>8.6666666666666661</v>
      </c>
      <c r="H9" s="128">
        <f>E9/D9</f>
        <v>0.125</v>
      </c>
      <c r="I9" s="128">
        <f>F9/E9</f>
        <v>1</v>
      </c>
      <c r="J9" s="128">
        <f>F9/B9</f>
        <v>1</v>
      </c>
      <c r="K9" s="22"/>
      <c r="L9" s="10"/>
    </row>
    <row r="10" spans="1:12">
      <c r="A10" s="27" t="s">
        <v>27</v>
      </c>
      <c r="B10" s="2">
        <f>4+12</f>
        <v>16</v>
      </c>
      <c r="C10" s="2">
        <f>12+58</f>
        <v>70</v>
      </c>
      <c r="D10" s="2">
        <f>12+58</f>
        <v>70</v>
      </c>
      <c r="E10" s="2">
        <f>3+8</f>
        <v>11</v>
      </c>
      <c r="F10" s="2">
        <f>3+8</f>
        <v>11</v>
      </c>
      <c r="G10" s="128">
        <f>C10/B10</f>
        <v>4.375</v>
      </c>
      <c r="H10" s="128">
        <f>E10/D10</f>
        <v>0.15714285714285714</v>
      </c>
      <c r="I10" s="128">
        <f>F10/E10</f>
        <v>1</v>
      </c>
      <c r="J10" s="128">
        <f>F10/B10</f>
        <v>0.6875</v>
      </c>
      <c r="K10" s="22"/>
      <c r="L10" s="10"/>
    </row>
    <row r="11" spans="1:12">
      <c r="A11" s="27" t="s">
        <v>28</v>
      </c>
      <c r="B11" s="2"/>
      <c r="C11" s="2"/>
      <c r="D11" s="2"/>
      <c r="E11" s="2"/>
      <c r="F11" s="2"/>
      <c r="G11" s="128"/>
      <c r="H11" s="128"/>
      <c r="I11" s="128"/>
      <c r="J11" s="128"/>
      <c r="K11" s="22"/>
      <c r="L11" s="10"/>
    </row>
    <row r="12" spans="1:12">
      <c r="A12" s="27" t="s">
        <v>29</v>
      </c>
      <c r="B12" s="2"/>
      <c r="C12" s="2"/>
      <c r="D12" s="2"/>
      <c r="E12" s="2"/>
      <c r="F12" s="2"/>
      <c r="G12" s="128"/>
      <c r="H12" s="128"/>
      <c r="I12" s="128"/>
      <c r="J12" s="128"/>
      <c r="K12" s="22"/>
      <c r="L12" s="10"/>
    </row>
    <row r="13" spans="1:12">
      <c r="A13" s="27" t="s">
        <v>30</v>
      </c>
      <c r="B13" s="2"/>
      <c r="C13" s="2"/>
      <c r="D13" s="2"/>
      <c r="E13" s="2"/>
      <c r="F13" s="2"/>
      <c r="G13" s="128"/>
      <c r="H13" s="128"/>
      <c r="I13" s="128"/>
      <c r="J13" s="128"/>
      <c r="K13" s="22"/>
      <c r="L13" s="10"/>
    </row>
    <row r="14" spans="1:12" ht="31.5">
      <c r="A14" s="27" t="s">
        <v>31</v>
      </c>
      <c r="B14" s="6"/>
      <c r="C14" s="6"/>
      <c r="D14" s="2"/>
      <c r="E14" s="2"/>
      <c r="F14" s="2"/>
      <c r="G14" s="129"/>
      <c r="H14" s="129"/>
      <c r="I14" s="129"/>
      <c r="J14" s="129"/>
      <c r="K14" s="22"/>
      <c r="L14" s="10"/>
    </row>
    <row r="15" spans="1:12">
      <c r="A15" s="27" t="s">
        <v>32</v>
      </c>
      <c r="B15" s="2">
        <f>5+7</f>
        <v>12</v>
      </c>
      <c r="C15" s="2">
        <f>4+16</f>
        <v>20</v>
      </c>
      <c r="D15" s="2">
        <f>4+16</f>
        <v>20</v>
      </c>
      <c r="E15" s="2">
        <f>3+7</f>
        <v>10</v>
      </c>
      <c r="F15" s="2">
        <f>3+7</f>
        <v>10</v>
      </c>
      <c r="G15" s="128">
        <f>C15/B15</f>
        <v>1.6666666666666667</v>
      </c>
      <c r="H15" s="128">
        <f>E15/D15</f>
        <v>0.5</v>
      </c>
      <c r="I15" s="128">
        <f>F15/E15</f>
        <v>1</v>
      </c>
      <c r="J15" s="128">
        <f>F15/B15</f>
        <v>0.83333333333333337</v>
      </c>
      <c r="K15" s="22"/>
      <c r="L15" s="10"/>
    </row>
    <row r="16" spans="1:12" ht="47.25">
      <c r="A16" s="27" t="s">
        <v>33</v>
      </c>
      <c r="B16" s="2">
        <f>25+21+4+8</f>
        <v>58</v>
      </c>
      <c r="C16" s="2">
        <f>67+6+45+20</f>
        <v>138</v>
      </c>
      <c r="D16" s="2">
        <f>63+6+45+17</f>
        <v>131</v>
      </c>
      <c r="E16" s="2">
        <f>25+4+21+4</f>
        <v>54</v>
      </c>
      <c r="F16" s="2">
        <f>25+4+21+4</f>
        <v>54</v>
      </c>
      <c r="G16" s="128">
        <f>C16/B16</f>
        <v>2.3793103448275863</v>
      </c>
      <c r="H16" s="128">
        <f>E16/D16</f>
        <v>0.41221374045801529</v>
      </c>
      <c r="I16" s="128">
        <f>F16/E16</f>
        <v>1</v>
      </c>
      <c r="J16" s="128">
        <f>F16/B16</f>
        <v>0.93103448275862066</v>
      </c>
      <c r="K16" s="22"/>
      <c r="L16" s="10"/>
    </row>
    <row r="17" spans="1:12">
      <c r="A17" s="27" t="s">
        <v>34</v>
      </c>
      <c r="B17" s="2"/>
      <c r="C17" s="2"/>
      <c r="D17" s="2"/>
      <c r="E17" s="2"/>
      <c r="F17" s="2"/>
      <c r="G17" s="128"/>
      <c r="H17" s="128"/>
      <c r="I17" s="128"/>
      <c r="J17" s="128"/>
      <c r="K17" s="22"/>
      <c r="L17" s="10"/>
    </row>
    <row r="18" spans="1:12">
      <c r="A18" s="27" t="s">
        <v>35</v>
      </c>
      <c r="B18" s="2"/>
      <c r="C18" s="2"/>
      <c r="D18" s="2"/>
      <c r="E18" s="2"/>
      <c r="F18" s="2"/>
      <c r="G18" s="128"/>
      <c r="H18" s="128"/>
      <c r="I18" s="128"/>
      <c r="J18" s="128"/>
      <c r="K18" s="22"/>
      <c r="L18" s="10"/>
    </row>
    <row r="19" spans="1:12">
      <c r="A19" s="27" t="s">
        <v>36</v>
      </c>
      <c r="B19" s="2"/>
      <c r="C19" s="2"/>
      <c r="D19" s="2"/>
      <c r="E19" s="2"/>
      <c r="F19" s="2"/>
      <c r="G19" s="128"/>
      <c r="H19" s="128"/>
      <c r="I19" s="128"/>
      <c r="J19" s="128"/>
      <c r="K19" s="22"/>
      <c r="L19" s="10"/>
    </row>
    <row r="20" spans="1:12">
      <c r="A20" s="27" t="s">
        <v>37</v>
      </c>
      <c r="B20" s="2"/>
      <c r="C20" s="2"/>
      <c r="D20" s="2"/>
      <c r="E20" s="2"/>
      <c r="F20" s="2"/>
      <c r="G20" s="128"/>
      <c r="H20" s="128"/>
      <c r="I20" s="128"/>
      <c r="J20" s="128"/>
      <c r="K20" s="22"/>
      <c r="L20" s="10"/>
    </row>
    <row r="21" spans="1:12">
      <c r="A21" s="27" t="s">
        <v>38</v>
      </c>
      <c r="B21" s="2"/>
      <c r="C21" s="2"/>
      <c r="D21" s="2"/>
      <c r="E21" s="2"/>
      <c r="F21" s="2"/>
      <c r="G21" s="128"/>
      <c r="H21" s="128"/>
      <c r="I21" s="128"/>
      <c r="J21" s="128"/>
      <c r="K21" s="14"/>
      <c r="L21" s="10"/>
    </row>
    <row r="22" spans="1:12">
      <c r="A22" s="27" t="s">
        <v>39</v>
      </c>
      <c r="B22" s="2"/>
      <c r="C22" s="2"/>
      <c r="D22" s="2"/>
      <c r="E22" s="2"/>
      <c r="F22" s="2"/>
      <c r="G22" s="128"/>
      <c r="H22" s="128"/>
      <c r="I22" s="128"/>
      <c r="J22" s="128"/>
      <c r="K22" s="22"/>
      <c r="L22" s="10"/>
    </row>
    <row r="23" spans="1:12">
      <c r="A23" s="27" t="s">
        <v>40</v>
      </c>
      <c r="B23" s="2"/>
      <c r="C23" s="2"/>
      <c r="D23" s="2"/>
      <c r="E23" s="2"/>
      <c r="F23" s="2"/>
      <c r="G23" s="128"/>
      <c r="H23" s="128"/>
      <c r="I23" s="128"/>
      <c r="J23" s="128"/>
      <c r="K23" s="22"/>
      <c r="L23" s="10"/>
    </row>
    <row r="24" spans="1:12">
      <c r="A24" s="27" t="s">
        <v>41</v>
      </c>
      <c r="B24" s="2"/>
      <c r="C24" s="2"/>
      <c r="D24" s="2"/>
      <c r="E24" s="2"/>
      <c r="F24" s="2"/>
      <c r="G24" s="128"/>
      <c r="H24" s="128"/>
      <c r="I24" s="128"/>
      <c r="J24" s="128"/>
      <c r="K24" s="22"/>
      <c r="L24" s="10"/>
    </row>
    <row r="25" spans="1:12">
      <c r="A25" s="27" t="s">
        <v>42</v>
      </c>
      <c r="B25" s="2"/>
      <c r="C25" s="2"/>
      <c r="D25" s="2"/>
      <c r="E25" s="2"/>
      <c r="F25" s="2"/>
      <c r="G25" s="128"/>
      <c r="H25" s="128"/>
      <c r="I25" s="128"/>
      <c r="J25" s="128"/>
      <c r="K25" s="22"/>
      <c r="L25" s="10"/>
    </row>
    <row r="26" spans="1:12">
      <c r="A26" s="27" t="s">
        <v>43</v>
      </c>
      <c r="B26" s="2">
        <f>8+2</f>
        <v>10</v>
      </c>
      <c r="C26" s="2">
        <f>14+4</f>
        <v>18</v>
      </c>
      <c r="D26" s="2">
        <f>14+4</f>
        <v>18</v>
      </c>
      <c r="E26" s="2">
        <f>6+2</f>
        <v>8</v>
      </c>
      <c r="F26" s="2">
        <f>6+2</f>
        <v>8</v>
      </c>
      <c r="G26" s="128">
        <f>C26/B26</f>
        <v>1.8</v>
      </c>
      <c r="H26" s="128">
        <f>E26/D26</f>
        <v>0.44444444444444442</v>
      </c>
      <c r="I26" s="128">
        <f>F26/E26</f>
        <v>1</v>
      </c>
      <c r="J26" s="128">
        <f>F26/B26</f>
        <v>0.8</v>
      </c>
      <c r="K26" s="22"/>
      <c r="L26" s="10"/>
    </row>
    <row r="27" spans="1:12">
      <c r="A27" s="27" t="s">
        <v>44</v>
      </c>
      <c r="B27" s="2">
        <v>6</v>
      </c>
      <c r="C27" s="2">
        <v>20</v>
      </c>
      <c r="D27" s="2">
        <v>16</v>
      </c>
      <c r="E27" s="2">
        <v>6</v>
      </c>
      <c r="F27" s="2">
        <v>6</v>
      </c>
      <c r="G27" s="128">
        <f>C27/B27</f>
        <v>3.3333333333333335</v>
      </c>
      <c r="H27" s="128">
        <f>E27/D27</f>
        <v>0.375</v>
      </c>
      <c r="I27" s="128">
        <f>F27/E27</f>
        <v>1</v>
      </c>
      <c r="J27" s="128">
        <f>F27/B27</f>
        <v>1</v>
      </c>
      <c r="K27" s="22"/>
      <c r="L27" s="10"/>
    </row>
    <row r="28" spans="1:12">
      <c r="A28" s="27" t="s">
        <v>45</v>
      </c>
      <c r="B28" s="2"/>
      <c r="C28" s="2"/>
      <c r="D28" s="2"/>
      <c r="E28" s="2"/>
      <c r="F28" s="2"/>
      <c r="G28" s="128"/>
      <c r="H28" s="128"/>
      <c r="I28" s="128"/>
      <c r="J28" s="128"/>
      <c r="K28" s="22"/>
      <c r="L28" s="10"/>
    </row>
    <row r="29" spans="1:12">
      <c r="A29" s="27" t="s">
        <v>46</v>
      </c>
      <c r="B29" s="2"/>
      <c r="C29" s="2"/>
      <c r="D29" s="2"/>
      <c r="E29" s="2"/>
      <c r="F29" s="2"/>
      <c r="G29" s="128"/>
      <c r="H29" s="128"/>
      <c r="I29" s="128"/>
      <c r="J29" s="128"/>
      <c r="K29" s="22"/>
      <c r="L29" s="10"/>
    </row>
    <row r="30" spans="1:12">
      <c r="A30" s="27" t="s">
        <v>47</v>
      </c>
      <c r="B30" s="2"/>
      <c r="C30" s="2"/>
      <c r="D30" s="2"/>
      <c r="E30" s="2"/>
      <c r="F30" s="2"/>
      <c r="G30" s="128"/>
      <c r="H30" s="128"/>
      <c r="I30" s="128"/>
      <c r="J30" s="128"/>
      <c r="K30" s="22"/>
      <c r="L30" s="10"/>
    </row>
    <row r="31" spans="1:12" ht="31.5">
      <c r="A31" s="6" t="s">
        <v>48</v>
      </c>
      <c r="B31" s="2">
        <v>10</v>
      </c>
      <c r="C31" s="2">
        <v>19</v>
      </c>
      <c r="D31" s="2">
        <v>18</v>
      </c>
      <c r="E31" s="2">
        <v>10</v>
      </c>
      <c r="F31" s="2">
        <v>10</v>
      </c>
      <c r="G31" s="130">
        <f>C31/B31</f>
        <v>1.9</v>
      </c>
      <c r="H31" s="130">
        <f>E31/D31</f>
        <v>0.55555555555555558</v>
      </c>
      <c r="I31" s="130">
        <f>F31/E31</f>
        <v>1</v>
      </c>
      <c r="J31" s="130">
        <f>F31/B31</f>
        <v>1</v>
      </c>
      <c r="K31" s="22"/>
      <c r="L31" s="10"/>
    </row>
    <row r="32" spans="1:12">
      <c r="A32" s="2" t="s">
        <v>2</v>
      </c>
      <c r="B32" s="2">
        <f>SUM(B5:B31)</f>
        <v>115</v>
      </c>
      <c r="C32" s="2">
        <f>SUM(C5:C31)</f>
        <v>311</v>
      </c>
      <c r="D32" s="2">
        <f>SUM(D5:D31)</f>
        <v>297</v>
      </c>
      <c r="E32" s="2">
        <f>SUM(E5:E31)</f>
        <v>102</v>
      </c>
      <c r="F32" s="2">
        <f>SUM(F5:F31)</f>
        <v>102</v>
      </c>
      <c r="G32" s="128">
        <f>C32/B32</f>
        <v>2.7043478260869565</v>
      </c>
      <c r="H32" s="128">
        <f>E32/D32</f>
        <v>0.34343434343434343</v>
      </c>
      <c r="I32" s="128">
        <f>F32/E32</f>
        <v>1</v>
      </c>
      <c r="J32" s="128">
        <f>F32/B32</f>
        <v>0.88695652173913042</v>
      </c>
      <c r="K32" s="22"/>
      <c r="L32" s="10"/>
    </row>
    <row r="33" spans="1:12">
      <c r="A33" s="14"/>
      <c r="B33" s="10"/>
      <c r="C33" s="10"/>
      <c r="D33" s="10"/>
      <c r="E33" s="10"/>
      <c r="F33" s="10"/>
      <c r="G33" s="10"/>
      <c r="H33" s="10"/>
      <c r="I33" s="10"/>
      <c r="J33" s="10"/>
      <c r="K33" s="22"/>
      <c r="L33" s="10"/>
    </row>
    <row r="34" spans="1:12" ht="31.5" customHeight="1">
      <c r="A34" s="360" t="s">
        <v>133</v>
      </c>
      <c r="B34" s="361"/>
      <c r="C34" s="361"/>
      <c r="D34" s="361"/>
      <c r="E34" s="361"/>
      <c r="F34" s="361"/>
      <c r="G34" s="361"/>
      <c r="H34" s="361"/>
      <c r="I34" s="361"/>
      <c r="J34" s="362"/>
      <c r="K34" s="22"/>
      <c r="L34" s="10"/>
    </row>
    <row r="35" spans="1:1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2"/>
      <c r="L35" s="10"/>
    </row>
    <row r="36" spans="1:12">
      <c r="A36" s="340" t="s">
        <v>60</v>
      </c>
      <c r="B36" s="340"/>
      <c r="C36" s="340"/>
      <c r="D36" s="340"/>
      <c r="E36" s="340"/>
      <c r="F36" s="340"/>
      <c r="G36" s="340"/>
      <c r="H36" s="340"/>
      <c r="I36" s="340"/>
      <c r="J36" s="340"/>
      <c r="K36" s="22"/>
      <c r="L36" s="10"/>
    </row>
    <row r="37" spans="1:12" ht="31.5">
      <c r="A37" s="8" t="s">
        <v>65</v>
      </c>
      <c r="B37" s="8" t="s">
        <v>66</v>
      </c>
      <c r="C37" s="8" t="s">
        <v>67</v>
      </c>
      <c r="D37" s="28" t="s">
        <v>68</v>
      </c>
      <c r="E37" s="28" t="s">
        <v>69</v>
      </c>
      <c r="F37" s="28" t="s">
        <v>70</v>
      </c>
      <c r="G37" s="29" t="s">
        <v>71</v>
      </c>
      <c r="H37" s="29" t="s">
        <v>72</v>
      </c>
      <c r="I37" s="29" t="s">
        <v>73</v>
      </c>
      <c r="J37" s="29" t="s">
        <v>74</v>
      </c>
      <c r="K37" s="22"/>
      <c r="L37" s="10"/>
    </row>
    <row r="38" spans="1:12" ht="31.5">
      <c r="A38" s="27" t="s">
        <v>22</v>
      </c>
      <c r="B38" s="2"/>
      <c r="C38" s="2"/>
      <c r="D38" s="2"/>
      <c r="E38" s="2"/>
      <c r="F38" s="2"/>
      <c r="G38" s="128"/>
      <c r="H38" s="128"/>
      <c r="I38" s="128"/>
      <c r="J38" s="128"/>
      <c r="K38" s="22"/>
      <c r="L38" s="10"/>
    </row>
    <row r="39" spans="1:12">
      <c r="A39" s="27" t="s">
        <v>23</v>
      </c>
      <c r="B39" s="2"/>
      <c r="C39" s="2"/>
      <c r="D39" s="2"/>
      <c r="E39" s="2"/>
      <c r="F39" s="2"/>
      <c r="G39" s="128"/>
      <c r="H39" s="128"/>
      <c r="I39" s="128"/>
      <c r="J39" s="128"/>
      <c r="K39" s="22"/>
      <c r="L39" s="10"/>
    </row>
    <row r="40" spans="1:12">
      <c r="A40" s="27" t="s">
        <v>24</v>
      </c>
      <c r="B40" s="2"/>
      <c r="C40" s="2"/>
      <c r="D40" s="2"/>
      <c r="E40" s="2"/>
      <c r="F40" s="2"/>
      <c r="G40" s="128"/>
      <c r="H40" s="128"/>
      <c r="I40" s="128"/>
      <c r="J40" s="128"/>
      <c r="K40" s="22"/>
      <c r="L40" s="10"/>
    </row>
    <row r="41" spans="1:12" ht="31.5">
      <c r="A41" s="27" t="s">
        <v>25</v>
      </c>
      <c r="B41" s="2"/>
      <c r="C41" s="2"/>
      <c r="D41" s="2"/>
      <c r="E41" s="2"/>
      <c r="F41" s="2"/>
      <c r="G41" s="128"/>
      <c r="H41" s="128"/>
      <c r="I41" s="128"/>
      <c r="J41" s="128"/>
      <c r="K41" s="15"/>
    </row>
    <row r="42" spans="1:12">
      <c r="A42" s="27" t="s">
        <v>26</v>
      </c>
      <c r="B42" s="2">
        <v>5</v>
      </c>
      <c r="C42" s="2">
        <v>5</v>
      </c>
      <c r="D42" s="2">
        <v>5</v>
      </c>
      <c r="E42" s="2">
        <v>5</v>
      </c>
      <c r="F42" s="2">
        <v>4</v>
      </c>
      <c r="G42" s="128">
        <f>C42/B42</f>
        <v>1</v>
      </c>
      <c r="H42" s="128">
        <f>E42/D42</f>
        <v>1</v>
      </c>
      <c r="I42" s="128">
        <f>F42/E42</f>
        <v>0.8</v>
      </c>
      <c r="J42" s="128">
        <f>F42/B42</f>
        <v>0.8</v>
      </c>
      <c r="K42" s="15"/>
    </row>
    <row r="43" spans="1:12">
      <c r="A43" s="27" t="s">
        <v>27</v>
      </c>
      <c r="B43" s="2">
        <f>3+10</f>
        <v>13</v>
      </c>
      <c r="C43" s="2">
        <f>3+11</f>
        <v>14</v>
      </c>
      <c r="D43" s="2">
        <f>3+8</f>
        <v>11</v>
      </c>
      <c r="E43" s="2">
        <f>2+8</f>
        <v>10</v>
      </c>
      <c r="F43" s="2">
        <f>2+8</f>
        <v>10</v>
      </c>
      <c r="G43" s="128">
        <f>C43/B43</f>
        <v>1.0769230769230769</v>
      </c>
      <c r="H43" s="128">
        <f>E43/D43</f>
        <v>0.90909090909090906</v>
      </c>
      <c r="I43" s="128">
        <f>F43/E43</f>
        <v>1</v>
      </c>
      <c r="J43" s="128">
        <f>F43/B43</f>
        <v>0.76923076923076927</v>
      </c>
      <c r="K43" s="15"/>
    </row>
    <row r="44" spans="1:12">
      <c r="A44" s="27" t="s">
        <v>28</v>
      </c>
      <c r="B44" s="2"/>
      <c r="C44" s="2"/>
      <c r="D44" s="2"/>
      <c r="E44" s="2"/>
      <c r="F44" s="2"/>
      <c r="G44" s="128"/>
      <c r="H44" s="128"/>
      <c r="I44" s="128"/>
      <c r="J44" s="128"/>
      <c r="K44" s="15"/>
    </row>
    <row r="45" spans="1:12">
      <c r="A45" s="27" t="s">
        <v>29</v>
      </c>
      <c r="B45" s="2"/>
      <c r="C45" s="2"/>
      <c r="D45" s="2"/>
      <c r="E45" s="2"/>
      <c r="F45" s="2"/>
      <c r="G45" s="128"/>
      <c r="H45" s="128"/>
      <c r="I45" s="128"/>
      <c r="J45" s="128"/>
      <c r="K45" s="15"/>
    </row>
    <row r="46" spans="1:12">
      <c r="A46" s="27" t="s">
        <v>30</v>
      </c>
      <c r="B46" s="2"/>
      <c r="C46" s="2"/>
      <c r="D46" s="2"/>
      <c r="E46" s="2"/>
      <c r="F46" s="2"/>
      <c r="G46" s="128"/>
      <c r="H46" s="128"/>
      <c r="I46" s="128"/>
      <c r="J46" s="128"/>
      <c r="K46" s="15"/>
    </row>
    <row r="47" spans="1:12" ht="31.5">
      <c r="A47" s="27" t="s">
        <v>31</v>
      </c>
      <c r="B47" s="6"/>
      <c r="C47" s="6"/>
      <c r="D47" s="2"/>
      <c r="E47" s="2"/>
      <c r="F47" s="2"/>
      <c r="G47" s="129"/>
      <c r="H47" s="129"/>
      <c r="I47" s="129"/>
      <c r="J47" s="129"/>
      <c r="K47" s="15"/>
    </row>
    <row r="48" spans="1:12">
      <c r="A48" s="27" t="s">
        <v>32</v>
      </c>
      <c r="B48" s="2">
        <f>5</f>
        <v>5</v>
      </c>
      <c r="C48" s="2">
        <f>2</f>
        <v>2</v>
      </c>
      <c r="D48" s="2">
        <f>2</f>
        <v>2</v>
      </c>
      <c r="E48" s="2">
        <f>2</f>
        <v>2</v>
      </c>
      <c r="F48" s="2">
        <f>1</f>
        <v>1</v>
      </c>
      <c r="G48" s="128">
        <f>C48/B48</f>
        <v>0.4</v>
      </c>
      <c r="H48" s="128">
        <f>E48/D48</f>
        <v>1</v>
      </c>
      <c r="I48" s="128">
        <f>F48/E48</f>
        <v>0.5</v>
      </c>
      <c r="J48" s="128">
        <f>F48/B48</f>
        <v>0.2</v>
      </c>
      <c r="K48" s="15"/>
    </row>
    <row r="49" spans="1:11" ht="47.25">
      <c r="A49" s="27" t="s">
        <v>33</v>
      </c>
      <c r="B49" s="2">
        <f>20+2+6+4</f>
        <v>32</v>
      </c>
      <c r="C49" s="2">
        <f>17+3+4+1</f>
        <v>25</v>
      </c>
      <c r="D49" s="2">
        <f>17+2+3</f>
        <v>22</v>
      </c>
      <c r="E49" s="2">
        <f>17+2+3</f>
        <v>22</v>
      </c>
      <c r="F49" s="2">
        <f>16+2+3+1</f>
        <v>22</v>
      </c>
      <c r="G49" s="128">
        <f>C49/B49</f>
        <v>0.78125</v>
      </c>
      <c r="H49" s="128">
        <f>E49/D49</f>
        <v>1</v>
      </c>
      <c r="I49" s="128">
        <f>F49/E49</f>
        <v>1</v>
      </c>
      <c r="J49" s="128">
        <f>F49/B49</f>
        <v>0.6875</v>
      </c>
      <c r="K49" s="15"/>
    </row>
    <row r="50" spans="1:11">
      <c r="A50" s="27" t="s">
        <v>34</v>
      </c>
      <c r="B50" s="2"/>
      <c r="C50" s="2"/>
      <c r="D50" s="2"/>
      <c r="E50" s="2"/>
      <c r="F50" s="2"/>
      <c r="G50" s="128"/>
      <c r="H50" s="128"/>
      <c r="I50" s="128"/>
      <c r="J50" s="128"/>
      <c r="K50" s="15"/>
    </row>
    <row r="51" spans="1:11">
      <c r="A51" s="27" t="s">
        <v>35</v>
      </c>
      <c r="B51" s="2"/>
      <c r="C51" s="2"/>
      <c r="D51" s="2"/>
      <c r="E51" s="2"/>
      <c r="F51" s="2"/>
      <c r="G51" s="128"/>
      <c r="H51" s="128"/>
      <c r="I51" s="128"/>
      <c r="J51" s="128"/>
      <c r="K51" s="15"/>
    </row>
    <row r="52" spans="1:11">
      <c r="A52" s="27" t="s">
        <v>36</v>
      </c>
      <c r="B52" s="2"/>
      <c r="C52" s="2"/>
      <c r="D52" s="2"/>
      <c r="E52" s="2"/>
      <c r="F52" s="2"/>
      <c r="G52" s="128"/>
      <c r="H52" s="128"/>
      <c r="I52" s="128"/>
      <c r="J52" s="128"/>
      <c r="K52" s="15"/>
    </row>
    <row r="53" spans="1:11">
      <c r="A53" s="27" t="s">
        <v>37</v>
      </c>
      <c r="B53" s="2"/>
      <c r="C53" s="2"/>
      <c r="D53" s="2"/>
      <c r="E53" s="2"/>
      <c r="F53" s="2"/>
      <c r="G53" s="128"/>
      <c r="H53" s="128"/>
      <c r="I53" s="128"/>
      <c r="J53" s="128"/>
      <c r="K53" s="15"/>
    </row>
    <row r="54" spans="1:11">
      <c r="A54" s="27" t="s">
        <v>38</v>
      </c>
      <c r="B54" s="2"/>
      <c r="C54" s="2"/>
      <c r="D54" s="2"/>
      <c r="E54" s="2"/>
      <c r="F54" s="2"/>
      <c r="G54" s="128"/>
      <c r="H54" s="128"/>
      <c r="I54" s="128"/>
      <c r="J54" s="128"/>
      <c r="K54" s="15"/>
    </row>
    <row r="55" spans="1:11">
      <c r="A55" s="27" t="s">
        <v>39</v>
      </c>
      <c r="B55" s="2"/>
      <c r="C55" s="2"/>
      <c r="D55" s="2"/>
      <c r="E55" s="2"/>
      <c r="F55" s="2"/>
      <c r="G55" s="128"/>
      <c r="H55" s="128"/>
      <c r="I55" s="128"/>
      <c r="J55" s="128"/>
      <c r="K55" s="15"/>
    </row>
    <row r="56" spans="1:11">
      <c r="A56" s="27" t="s">
        <v>40</v>
      </c>
      <c r="B56" s="2"/>
      <c r="C56" s="2"/>
      <c r="D56" s="2"/>
      <c r="E56" s="2"/>
      <c r="F56" s="2"/>
      <c r="G56" s="128"/>
      <c r="H56" s="128"/>
      <c r="I56" s="128"/>
      <c r="J56" s="128"/>
      <c r="K56" s="15"/>
    </row>
    <row r="57" spans="1:11">
      <c r="A57" s="27" t="s">
        <v>41</v>
      </c>
      <c r="B57" s="2"/>
      <c r="C57" s="2"/>
      <c r="D57" s="2"/>
      <c r="E57" s="2"/>
      <c r="F57" s="2"/>
      <c r="G57" s="128"/>
      <c r="H57" s="128"/>
      <c r="I57" s="128"/>
      <c r="J57" s="128"/>
      <c r="K57" s="15"/>
    </row>
    <row r="58" spans="1:11">
      <c r="A58" s="27" t="s">
        <v>42</v>
      </c>
      <c r="B58" s="2"/>
      <c r="C58" s="2"/>
      <c r="D58" s="2"/>
      <c r="E58" s="2"/>
      <c r="F58" s="2"/>
      <c r="G58" s="128"/>
      <c r="H58" s="128"/>
      <c r="I58" s="128"/>
      <c r="J58" s="128"/>
      <c r="K58" s="15"/>
    </row>
    <row r="59" spans="1:11">
      <c r="A59" s="27" t="s">
        <v>43</v>
      </c>
      <c r="B59" s="2">
        <f>2+3</f>
        <v>5</v>
      </c>
      <c r="C59" s="2">
        <f>1+4</f>
        <v>5</v>
      </c>
      <c r="D59" s="2">
        <f>1+3</f>
        <v>4</v>
      </c>
      <c r="E59" s="2">
        <f>1+3</f>
        <v>4</v>
      </c>
      <c r="F59" s="2">
        <f>1+3</f>
        <v>4</v>
      </c>
      <c r="G59" s="128">
        <f>C59/B59</f>
        <v>1</v>
      </c>
      <c r="H59" s="128">
        <f>E59/D59</f>
        <v>1</v>
      </c>
      <c r="I59" s="128">
        <f>F59/E59</f>
        <v>1</v>
      </c>
      <c r="J59" s="128">
        <f>F59/B59</f>
        <v>0.8</v>
      </c>
      <c r="K59" s="15"/>
    </row>
    <row r="60" spans="1:11">
      <c r="A60" s="27" t="s">
        <v>44</v>
      </c>
      <c r="B60" s="2">
        <v>9</v>
      </c>
      <c r="C60" s="2">
        <v>7</v>
      </c>
      <c r="D60" s="2">
        <v>7</v>
      </c>
      <c r="E60" s="2">
        <v>6</v>
      </c>
      <c r="F60" s="2">
        <v>6</v>
      </c>
      <c r="G60" s="128">
        <f>C60/B60</f>
        <v>0.77777777777777779</v>
      </c>
      <c r="H60" s="128">
        <f>E60/D60</f>
        <v>0.8571428571428571</v>
      </c>
      <c r="I60" s="128">
        <f>F60/E60</f>
        <v>1</v>
      </c>
      <c r="J60" s="128">
        <f>F60/B60</f>
        <v>0.66666666666666663</v>
      </c>
      <c r="K60" s="15"/>
    </row>
    <row r="61" spans="1:11">
      <c r="A61" s="27" t="s">
        <v>45</v>
      </c>
      <c r="B61" s="2"/>
      <c r="C61" s="2"/>
      <c r="D61" s="2"/>
      <c r="E61" s="2"/>
      <c r="F61" s="2"/>
      <c r="G61" s="128"/>
      <c r="H61" s="128"/>
      <c r="I61" s="128"/>
      <c r="J61" s="128"/>
      <c r="K61" s="15"/>
    </row>
    <row r="62" spans="1:11">
      <c r="A62" s="27" t="s">
        <v>46</v>
      </c>
      <c r="B62" s="2"/>
      <c r="C62" s="2"/>
      <c r="D62" s="2"/>
      <c r="E62" s="2"/>
      <c r="F62" s="2"/>
      <c r="G62" s="128"/>
      <c r="H62" s="128"/>
      <c r="I62" s="128"/>
      <c r="J62" s="128"/>
      <c r="K62" s="15"/>
    </row>
    <row r="63" spans="1:11">
      <c r="A63" s="27" t="s">
        <v>47</v>
      </c>
      <c r="B63" s="2"/>
      <c r="C63" s="2"/>
      <c r="D63" s="2"/>
      <c r="E63" s="2"/>
      <c r="F63" s="2"/>
      <c r="G63" s="128"/>
      <c r="H63" s="128"/>
      <c r="I63" s="128"/>
      <c r="J63" s="128"/>
      <c r="K63" s="15"/>
    </row>
    <row r="64" spans="1:11" ht="31.5">
      <c r="A64" s="6" t="s">
        <v>48</v>
      </c>
      <c r="B64" s="2">
        <f>4</f>
        <v>4</v>
      </c>
      <c r="C64" s="2">
        <f>2</f>
        <v>2</v>
      </c>
      <c r="D64" s="2">
        <f>2</f>
        <v>2</v>
      </c>
      <c r="E64" s="2">
        <f>2</f>
        <v>2</v>
      </c>
      <c r="F64" s="2">
        <f>2</f>
        <v>2</v>
      </c>
      <c r="G64" s="128">
        <f>C64/B64</f>
        <v>0.5</v>
      </c>
      <c r="H64" s="128">
        <f>E64/D64</f>
        <v>1</v>
      </c>
      <c r="I64" s="128">
        <f>F64/E64</f>
        <v>1</v>
      </c>
      <c r="J64" s="128">
        <f>F64/B64</f>
        <v>0.5</v>
      </c>
      <c r="K64" s="15"/>
    </row>
    <row r="65" spans="1:11">
      <c r="A65" s="2" t="s">
        <v>2</v>
      </c>
      <c r="B65" s="2">
        <f>SUM(B38:B64)</f>
        <v>73</v>
      </c>
      <c r="C65" s="2">
        <f>SUM(C38:C64)</f>
        <v>60</v>
      </c>
      <c r="D65" s="2">
        <f>SUM(D38:D64)</f>
        <v>53</v>
      </c>
      <c r="E65" s="2">
        <f>SUM(E38:E64)</f>
        <v>51</v>
      </c>
      <c r="F65" s="2">
        <f>SUM(F38:F64)</f>
        <v>49</v>
      </c>
      <c r="G65" s="128">
        <f>C65/B65</f>
        <v>0.82191780821917804</v>
      </c>
      <c r="H65" s="128">
        <f>E65/D65</f>
        <v>0.96226415094339623</v>
      </c>
      <c r="I65" s="128">
        <f>F65/E65</f>
        <v>0.96078431372549022</v>
      </c>
      <c r="J65" s="128">
        <f>F65/B65</f>
        <v>0.67123287671232879</v>
      </c>
      <c r="K65" s="15"/>
    </row>
    <row r="66" spans="1:11">
      <c r="K66" s="15"/>
    </row>
    <row r="67" spans="1:11">
      <c r="A67" s="10"/>
      <c r="B67" s="10"/>
      <c r="C67" s="10"/>
      <c r="D67" s="10"/>
      <c r="E67" s="10"/>
      <c r="K67" s="15"/>
    </row>
    <row r="68" spans="1:11">
      <c r="A68" s="355" t="s">
        <v>75</v>
      </c>
      <c r="B68" s="355"/>
      <c r="C68" s="355"/>
      <c r="D68" s="355"/>
      <c r="E68" s="355"/>
      <c r="K68" s="15"/>
    </row>
    <row r="69" spans="1:11" ht="31.5">
      <c r="A69" s="6" t="s">
        <v>76</v>
      </c>
      <c r="B69" s="6" t="s">
        <v>67</v>
      </c>
      <c r="C69" s="2" t="s">
        <v>68</v>
      </c>
      <c r="D69" s="2" t="s">
        <v>69</v>
      </c>
      <c r="E69" s="2" t="s">
        <v>70</v>
      </c>
      <c r="K69" s="15"/>
    </row>
    <row r="70" spans="1:11" ht="31.5">
      <c r="A70" s="27" t="s">
        <v>22</v>
      </c>
      <c r="B70" s="2"/>
      <c r="C70" s="2"/>
      <c r="D70" s="2"/>
      <c r="E70" s="2"/>
      <c r="K70" s="15"/>
    </row>
    <row r="71" spans="1:11">
      <c r="A71" s="27" t="s">
        <v>23</v>
      </c>
      <c r="B71" s="2"/>
      <c r="C71" s="2"/>
      <c r="D71" s="2"/>
      <c r="E71" s="2"/>
      <c r="K71" s="15"/>
    </row>
    <row r="72" spans="1:11">
      <c r="A72" s="27" t="s">
        <v>24</v>
      </c>
      <c r="B72" s="2"/>
      <c r="C72" s="2"/>
      <c r="D72" s="2"/>
      <c r="E72" s="2"/>
      <c r="K72" s="15"/>
    </row>
    <row r="73" spans="1:11" ht="31.5">
      <c r="A73" s="27" t="s">
        <v>25</v>
      </c>
      <c r="B73" s="2"/>
      <c r="C73" s="2"/>
      <c r="D73" s="2"/>
      <c r="E73" s="2"/>
      <c r="K73" s="15"/>
    </row>
    <row r="74" spans="1:11">
      <c r="A74" s="27" t="s">
        <v>26</v>
      </c>
      <c r="B74" s="2">
        <v>22</v>
      </c>
      <c r="C74" s="2">
        <v>20</v>
      </c>
      <c r="D74" s="2">
        <v>4</v>
      </c>
      <c r="E74" s="2">
        <v>4</v>
      </c>
      <c r="K74" s="15"/>
    </row>
    <row r="75" spans="1:11">
      <c r="A75" s="27" t="s">
        <v>27</v>
      </c>
      <c r="B75" s="2">
        <f>12+69</f>
        <v>81</v>
      </c>
      <c r="C75" s="2">
        <f>12+66</f>
        <v>78</v>
      </c>
      <c r="D75" s="2">
        <f>3+16</f>
        <v>19</v>
      </c>
      <c r="E75" s="2">
        <f>3+16</f>
        <v>19</v>
      </c>
      <c r="K75" s="15"/>
    </row>
    <row r="76" spans="1:11">
      <c r="A76" s="27" t="s">
        <v>28</v>
      </c>
      <c r="B76" s="2"/>
      <c r="C76" s="2"/>
      <c r="D76" s="2"/>
      <c r="E76" s="2"/>
      <c r="K76" s="15"/>
    </row>
    <row r="77" spans="1:11">
      <c r="A77" s="27" t="s">
        <v>29</v>
      </c>
      <c r="B77" s="2"/>
      <c r="C77" s="2"/>
      <c r="D77" s="2"/>
      <c r="E77" s="2"/>
      <c r="K77" s="15"/>
    </row>
    <row r="78" spans="1:11">
      <c r="A78" s="27" t="s">
        <v>30</v>
      </c>
      <c r="B78" s="6">
        <v>5</v>
      </c>
      <c r="C78" s="2">
        <v>5</v>
      </c>
      <c r="D78" s="2">
        <v>5</v>
      </c>
      <c r="E78" s="2">
        <v>4</v>
      </c>
      <c r="K78" s="15"/>
    </row>
    <row r="79" spans="1:11" ht="31.5">
      <c r="A79" s="27" t="s">
        <v>31</v>
      </c>
      <c r="B79" s="2">
        <v>75</v>
      </c>
      <c r="C79" s="2">
        <v>75</v>
      </c>
      <c r="D79" s="2">
        <v>40</v>
      </c>
      <c r="E79" s="2">
        <v>21</v>
      </c>
      <c r="K79" s="15"/>
    </row>
    <row r="80" spans="1:11">
      <c r="A80" s="27" t="s">
        <v>32</v>
      </c>
      <c r="B80" s="2">
        <v>17</v>
      </c>
      <c r="C80" s="2">
        <v>17</v>
      </c>
      <c r="D80" s="2">
        <v>7</v>
      </c>
      <c r="E80" s="2">
        <v>7</v>
      </c>
      <c r="K80" s="15"/>
    </row>
    <row r="81" spans="1:11" ht="47.25">
      <c r="A81" s="27" t="s">
        <v>33</v>
      </c>
      <c r="B81" s="2">
        <f>3+43+21</f>
        <v>67</v>
      </c>
      <c r="C81" s="2">
        <f>2+43+17</f>
        <v>62</v>
      </c>
      <c r="D81" s="2">
        <f>2+19+4</f>
        <v>25</v>
      </c>
      <c r="E81" s="2">
        <f>2+19+4</f>
        <v>25</v>
      </c>
      <c r="K81" s="15"/>
    </row>
    <row r="82" spans="1:11">
      <c r="A82" s="27" t="s">
        <v>34</v>
      </c>
      <c r="B82" s="2"/>
      <c r="C82" s="2"/>
      <c r="D82" s="2"/>
      <c r="E82" s="2"/>
      <c r="K82" s="15"/>
    </row>
    <row r="83" spans="1:11">
      <c r="A83" s="27" t="s">
        <v>35</v>
      </c>
      <c r="B83" s="2"/>
      <c r="C83" s="2"/>
      <c r="D83" s="2"/>
      <c r="E83" s="2"/>
      <c r="K83" s="15"/>
    </row>
    <row r="84" spans="1:11">
      <c r="A84" s="27" t="s">
        <v>36</v>
      </c>
      <c r="B84" s="2"/>
      <c r="C84" s="2"/>
      <c r="D84" s="2"/>
      <c r="E84" s="2"/>
      <c r="K84" s="15"/>
    </row>
    <row r="85" spans="1:11">
      <c r="A85" s="27" t="s">
        <v>37</v>
      </c>
      <c r="B85" s="2"/>
      <c r="C85" s="2"/>
      <c r="D85" s="2"/>
      <c r="E85" s="2"/>
      <c r="K85" s="15"/>
    </row>
    <row r="86" spans="1:11">
      <c r="A86" s="27" t="s">
        <v>38</v>
      </c>
      <c r="B86" s="2"/>
      <c r="C86" s="2"/>
      <c r="D86" s="2"/>
      <c r="E86" s="2"/>
      <c r="K86" s="15"/>
    </row>
    <row r="87" spans="1:11">
      <c r="A87" s="27" t="s">
        <v>39</v>
      </c>
      <c r="B87" s="2"/>
      <c r="C87" s="2"/>
      <c r="D87" s="2"/>
      <c r="E87" s="2"/>
      <c r="K87" s="15"/>
    </row>
    <row r="88" spans="1:11">
      <c r="A88" s="27" t="s">
        <v>40</v>
      </c>
      <c r="B88" s="2"/>
      <c r="C88" s="2"/>
      <c r="D88" s="2"/>
      <c r="E88" s="2"/>
      <c r="K88" s="15"/>
    </row>
    <row r="89" spans="1:11">
      <c r="A89" s="27" t="s">
        <v>41</v>
      </c>
      <c r="B89" s="2"/>
      <c r="C89" s="2"/>
      <c r="D89" s="2"/>
      <c r="E89" s="2"/>
      <c r="K89" s="15"/>
    </row>
    <row r="90" spans="1:11">
      <c r="A90" s="27" t="s">
        <v>42</v>
      </c>
      <c r="B90" s="2"/>
      <c r="C90" s="2"/>
      <c r="D90" s="2"/>
      <c r="E90" s="2"/>
      <c r="K90" s="15"/>
    </row>
    <row r="91" spans="1:11">
      <c r="A91" s="27" t="s">
        <v>43</v>
      </c>
      <c r="B91" s="2">
        <f>15+8</f>
        <v>23</v>
      </c>
      <c r="C91" s="2">
        <f>15+7</f>
        <v>22</v>
      </c>
      <c r="D91" s="2">
        <f>7+5</f>
        <v>12</v>
      </c>
      <c r="E91" s="2">
        <f>7+5</f>
        <v>12</v>
      </c>
      <c r="K91" s="15"/>
    </row>
    <row r="92" spans="1:11">
      <c r="A92" s="27" t="s">
        <v>44</v>
      </c>
      <c r="B92" s="2">
        <v>27</v>
      </c>
      <c r="C92" s="2">
        <v>23</v>
      </c>
      <c r="D92" s="2">
        <v>12</v>
      </c>
      <c r="E92" s="2">
        <v>12</v>
      </c>
      <c r="K92" s="15"/>
    </row>
    <row r="93" spans="1:11">
      <c r="A93" s="27" t="s">
        <v>45</v>
      </c>
      <c r="B93" s="2"/>
      <c r="C93" s="2"/>
      <c r="D93" s="2"/>
      <c r="E93" s="2"/>
      <c r="K93" s="15"/>
    </row>
    <row r="94" spans="1:11">
      <c r="A94" s="27" t="s">
        <v>46</v>
      </c>
      <c r="B94" s="2"/>
      <c r="C94" s="2"/>
      <c r="D94" s="2"/>
      <c r="E94" s="2"/>
      <c r="K94" s="15"/>
    </row>
    <row r="95" spans="1:11">
      <c r="A95" s="27" t="s">
        <v>47</v>
      </c>
      <c r="B95" s="2"/>
      <c r="C95" s="2"/>
      <c r="D95" s="2"/>
      <c r="E95" s="2"/>
      <c r="K95" s="15"/>
    </row>
    <row r="96" spans="1:11" ht="31.5">
      <c r="A96" s="6" t="s">
        <v>48</v>
      </c>
      <c r="B96" s="2">
        <v>20</v>
      </c>
      <c r="C96" s="2">
        <v>19</v>
      </c>
      <c r="D96" s="2">
        <v>11</v>
      </c>
      <c r="E96" s="2">
        <v>11</v>
      </c>
      <c r="K96" s="15"/>
    </row>
    <row r="97" spans="1:11">
      <c r="A97" s="27" t="s">
        <v>2</v>
      </c>
      <c r="B97" s="2">
        <f>SUM(B70:B96)</f>
        <v>337</v>
      </c>
      <c r="C97" s="2">
        <f>SUM(C70:C96)</f>
        <v>321</v>
      </c>
      <c r="D97" s="2">
        <f>SUM(D70:D96)</f>
        <v>135</v>
      </c>
      <c r="E97" s="2">
        <f>SUM(E70:E96)</f>
        <v>115</v>
      </c>
      <c r="K97" s="15"/>
    </row>
    <row r="98" spans="1:11">
      <c r="A98" s="10"/>
      <c r="B98" s="10"/>
      <c r="C98" s="10"/>
      <c r="D98" s="54"/>
      <c r="E98" s="10"/>
      <c r="K98" s="15"/>
    </row>
    <row r="99" spans="1:11">
      <c r="A99" s="22"/>
      <c r="B99" s="22"/>
      <c r="C99" s="22"/>
      <c r="D99" s="22"/>
      <c r="E99" s="22"/>
      <c r="K99" s="15"/>
    </row>
    <row r="100" spans="1:11" ht="17.25" customHeight="1">
      <c r="A100" s="355" t="s">
        <v>78</v>
      </c>
      <c r="B100" s="355"/>
      <c r="C100" s="355"/>
      <c r="D100" s="355"/>
      <c r="E100" s="355"/>
      <c r="K100" s="15"/>
    </row>
    <row r="101" spans="1:11" ht="31.5">
      <c r="A101" s="6" t="s">
        <v>76</v>
      </c>
      <c r="B101" s="6" t="s">
        <v>67</v>
      </c>
      <c r="C101" s="2" t="s">
        <v>68</v>
      </c>
      <c r="D101" s="2" t="s">
        <v>69</v>
      </c>
      <c r="E101" s="2" t="s">
        <v>70</v>
      </c>
      <c r="K101" s="15"/>
    </row>
    <row r="102" spans="1:11" ht="31.5">
      <c r="A102" s="27" t="s">
        <v>22</v>
      </c>
      <c r="B102" s="3"/>
      <c r="C102" s="3"/>
      <c r="D102" s="3"/>
      <c r="E102" s="3"/>
      <c r="K102" s="15"/>
    </row>
    <row r="103" spans="1:11">
      <c r="A103" s="27" t="s">
        <v>23</v>
      </c>
      <c r="B103" s="3"/>
      <c r="C103" s="3"/>
      <c r="D103" s="3"/>
      <c r="E103" s="3"/>
      <c r="K103" s="15"/>
    </row>
    <row r="104" spans="1:11">
      <c r="A104" s="27" t="s">
        <v>24</v>
      </c>
      <c r="B104" s="3"/>
      <c r="C104" s="3"/>
      <c r="D104" s="3"/>
      <c r="E104" s="3"/>
      <c r="K104" s="15"/>
    </row>
    <row r="105" spans="1:11" ht="31.5">
      <c r="A105" s="27" t="s">
        <v>25</v>
      </c>
      <c r="B105" s="3"/>
      <c r="C105" s="3"/>
      <c r="D105" s="3"/>
      <c r="E105" s="3"/>
      <c r="K105" s="15"/>
    </row>
    <row r="106" spans="1:11">
      <c r="A106" s="27" t="s">
        <v>26</v>
      </c>
      <c r="B106" s="3"/>
      <c r="C106" s="3"/>
      <c r="D106" s="3"/>
      <c r="E106" s="3"/>
      <c r="K106" s="15"/>
    </row>
    <row r="107" spans="1:11">
      <c r="A107" s="27" t="s">
        <v>27</v>
      </c>
      <c r="B107" s="3"/>
      <c r="C107" s="3"/>
      <c r="D107" s="3"/>
      <c r="E107" s="3"/>
      <c r="K107" s="15"/>
    </row>
    <row r="108" spans="1:11">
      <c r="A108" s="27" t="s">
        <v>28</v>
      </c>
      <c r="B108" s="3"/>
      <c r="C108" s="3"/>
      <c r="D108" s="3"/>
      <c r="E108" s="3"/>
      <c r="K108" s="15"/>
    </row>
    <row r="109" spans="1:11">
      <c r="A109" s="27" t="s">
        <v>29</v>
      </c>
      <c r="B109" s="3"/>
      <c r="C109" s="3"/>
      <c r="D109" s="3"/>
      <c r="E109" s="3"/>
      <c r="K109" s="15"/>
    </row>
    <row r="110" spans="1:11">
      <c r="A110" s="27" t="s">
        <v>30</v>
      </c>
      <c r="B110" s="3"/>
      <c r="C110" s="3"/>
      <c r="D110" s="3"/>
      <c r="E110" s="3"/>
      <c r="K110" s="15"/>
    </row>
    <row r="111" spans="1:11" ht="31.5">
      <c r="A111" s="27" t="s">
        <v>31</v>
      </c>
      <c r="B111" s="3"/>
      <c r="C111" s="3"/>
      <c r="D111" s="3"/>
      <c r="E111" s="3"/>
      <c r="K111" s="15"/>
    </row>
    <row r="112" spans="1:11">
      <c r="A112" s="27" t="s">
        <v>32</v>
      </c>
      <c r="B112" s="3"/>
      <c r="C112" s="3"/>
      <c r="D112" s="3"/>
      <c r="E112" s="3"/>
      <c r="K112" s="15"/>
    </row>
    <row r="113" spans="1:11" ht="47.25">
      <c r="A113" s="27" t="s">
        <v>33</v>
      </c>
      <c r="B113" s="3">
        <f>1+1+1</f>
        <v>3</v>
      </c>
      <c r="C113" s="3">
        <f>1+1+1</f>
        <v>3</v>
      </c>
      <c r="D113" s="3">
        <f>1+1+1</f>
        <v>3</v>
      </c>
      <c r="E113" s="3">
        <f>1+1+1</f>
        <v>3</v>
      </c>
      <c r="K113" s="15"/>
    </row>
    <row r="114" spans="1:11">
      <c r="A114" s="27" t="s">
        <v>34</v>
      </c>
      <c r="B114" s="3"/>
      <c r="C114" s="3"/>
      <c r="D114" s="3"/>
      <c r="E114" s="3"/>
      <c r="K114" s="15"/>
    </row>
    <row r="115" spans="1:11">
      <c r="A115" s="27" t="s">
        <v>35</v>
      </c>
      <c r="B115" s="3"/>
      <c r="C115" s="3"/>
      <c r="D115" s="3"/>
      <c r="E115" s="3"/>
      <c r="K115" s="15"/>
    </row>
    <row r="116" spans="1:11">
      <c r="A116" s="27" t="s">
        <v>36</v>
      </c>
      <c r="B116" s="3"/>
      <c r="C116" s="3"/>
      <c r="D116" s="3"/>
      <c r="E116" s="3"/>
      <c r="K116" s="15"/>
    </row>
    <row r="117" spans="1:11">
      <c r="A117" s="27" t="s">
        <v>37</v>
      </c>
      <c r="B117" s="3"/>
      <c r="C117" s="3"/>
      <c r="D117" s="3"/>
      <c r="E117" s="3"/>
      <c r="K117" s="15"/>
    </row>
    <row r="118" spans="1:11">
      <c r="A118" s="27" t="s">
        <v>38</v>
      </c>
      <c r="B118" s="3"/>
      <c r="C118" s="3"/>
      <c r="D118" s="3"/>
      <c r="E118" s="3"/>
      <c r="K118" s="15"/>
    </row>
    <row r="119" spans="1:11">
      <c r="A119" s="27" t="s">
        <v>39</v>
      </c>
      <c r="B119" s="3"/>
      <c r="C119" s="3"/>
      <c r="D119" s="3"/>
      <c r="E119" s="3"/>
      <c r="K119" s="15"/>
    </row>
    <row r="120" spans="1:11">
      <c r="A120" s="27" t="s">
        <v>40</v>
      </c>
      <c r="B120" s="3"/>
      <c r="C120" s="3"/>
      <c r="D120" s="3"/>
      <c r="E120" s="3"/>
      <c r="K120" s="15"/>
    </row>
    <row r="121" spans="1:11">
      <c r="A121" s="27" t="s">
        <v>41</v>
      </c>
      <c r="B121" s="3"/>
      <c r="C121" s="3"/>
      <c r="D121" s="3"/>
      <c r="E121" s="3"/>
      <c r="K121" s="15"/>
    </row>
    <row r="122" spans="1:11">
      <c r="A122" s="27" t="s">
        <v>42</v>
      </c>
      <c r="B122" s="3"/>
      <c r="C122" s="3"/>
      <c r="D122" s="3"/>
      <c r="E122" s="3"/>
      <c r="K122" s="15"/>
    </row>
    <row r="123" spans="1:11">
      <c r="A123" s="27" t="s">
        <v>43</v>
      </c>
      <c r="B123" s="3"/>
      <c r="C123" s="3"/>
      <c r="D123" s="3"/>
      <c r="E123" s="3"/>
      <c r="K123" s="15"/>
    </row>
    <row r="124" spans="1:11">
      <c r="A124" s="27" t="s">
        <v>44</v>
      </c>
      <c r="B124" s="3">
        <v>1</v>
      </c>
      <c r="C124" s="3">
        <v>1</v>
      </c>
      <c r="D124" s="3">
        <v>1</v>
      </c>
      <c r="E124" s="3">
        <v>1</v>
      </c>
      <c r="K124" s="15"/>
    </row>
    <row r="125" spans="1:11">
      <c r="A125" s="27" t="s">
        <v>45</v>
      </c>
      <c r="B125" s="3"/>
      <c r="C125" s="3"/>
      <c r="D125" s="3"/>
      <c r="E125" s="3"/>
      <c r="K125" s="15"/>
    </row>
    <row r="126" spans="1:11">
      <c r="A126" s="27" t="s">
        <v>46</v>
      </c>
      <c r="B126" s="3"/>
      <c r="C126" s="3"/>
      <c r="D126" s="3"/>
      <c r="E126" s="3"/>
      <c r="K126" s="15"/>
    </row>
    <row r="127" spans="1:11">
      <c r="A127" s="27" t="s">
        <v>47</v>
      </c>
      <c r="B127" s="3"/>
      <c r="C127" s="3"/>
      <c r="D127" s="3"/>
      <c r="E127" s="3"/>
      <c r="K127" s="15"/>
    </row>
    <row r="128" spans="1:11" ht="31.5">
      <c r="A128" s="6" t="s">
        <v>48</v>
      </c>
      <c r="B128" s="3"/>
      <c r="C128" s="3"/>
      <c r="D128" s="3"/>
      <c r="E128" s="3"/>
      <c r="K128" s="15"/>
    </row>
    <row r="129" spans="1:11">
      <c r="A129" s="27" t="s">
        <v>2</v>
      </c>
      <c r="B129" s="3">
        <f>SUM(B102:B128)</f>
        <v>4</v>
      </c>
      <c r="C129" s="3">
        <f>SUM(C102:C128)</f>
        <v>4</v>
      </c>
      <c r="D129" s="3">
        <f>SUM(D102:D128)</f>
        <v>4</v>
      </c>
      <c r="E129" s="3">
        <f>SUM(E102:E128)</f>
        <v>4</v>
      </c>
      <c r="K129" s="15"/>
    </row>
    <row r="130" spans="1:1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</row>
    <row r="177" spans="1:1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</row>
    <row r="178" spans="1:1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1:1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1:1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</row>
    <row r="183" spans="1:1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</row>
    <row r="184" spans="1:1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</row>
    <row r="187" spans="1:1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</row>
    <row r="188" spans="1:1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</row>
    <row r="190" spans="1:1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</row>
    <row r="192" spans="1:1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1:1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</row>
    <row r="194" spans="1:1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</row>
    <row r="195" spans="1:1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</row>
    <row r="196" spans="1:1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</row>
    <row r="197" spans="1:1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</row>
    <row r="198" spans="1:1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</row>
    <row r="199" spans="1:1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</row>
    <row r="200" spans="1:1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</row>
    <row r="201" spans="1:1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</row>
    <row r="202" spans="1:1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</row>
    <row r="203" spans="1:1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</row>
    <row r="204" spans="1:1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</row>
    <row r="205" spans="1:1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</row>
    <row r="206" spans="1:1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</row>
    <row r="207" spans="1:1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</row>
    <row r="208" spans="1:1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</row>
    <row r="209" spans="1:1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</row>
    <row r="210" spans="1:1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</row>
    <row r="211" spans="1:1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1:1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</row>
    <row r="213" spans="1:1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</row>
    <row r="214" spans="1:1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</row>
    <row r="215" spans="1:1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</row>
    <row r="216" spans="1:1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</row>
    <row r="217" spans="1:1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</row>
    <row r="218" spans="1:1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</row>
    <row r="219" spans="1:1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</row>
    <row r="220" spans="1:1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</row>
    <row r="221" spans="1:1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</row>
  </sheetData>
  <mergeCells count="6">
    <mergeCell ref="A100:E100"/>
    <mergeCell ref="A1:K1"/>
    <mergeCell ref="A34:J34"/>
    <mergeCell ref="A68:E68"/>
    <mergeCell ref="A3:J3"/>
    <mergeCell ref="A36:J3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  <rowBreaks count="3" manualBreakCount="3">
    <brk id="33" max="9" man="1"/>
    <brk id="66" max="9" man="1"/>
    <brk id="9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Normal="100" zoomScaleSheetLayoutView="100" workbookViewId="0">
      <selection sqref="A1:J16"/>
    </sheetView>
  </sheetViews>
  <sheetFormatPr defaultRowHeight="15.75"/>
  <cols>
    <col min="1" max="1" width="15.875" bestFit="1" customWidth="1"/>
    <col min="2" max="2" width="9.125" customWidth="1"/>
    <col min="3" max="5" width="12.625" customWidth="1"/>
    <col min="6" max="6" width="9.5" customWidth="1"/>
    <col min="7" max="7" width="12.625" customWidth="1"/>
    <col min="8" max="8" width="10.875" customWidth="1"/>
  </cols>
  <sheetData>
    <row r="1" spans="1:10" ht="20.25" customHeight="1">
      <c r="A1" s="350" t="s">
        <v>145</v>
      </c>
      <c r="B1" s="368"/>
      <c r="C1" s="368"/>
      <c r="D1" s="368"/>
      <c r="E1" s="368"/>
      <c r="F1" s="368"/>
      <c r="G1" s="368"/>
      <c r="H1" s="368"/>
      <c r="I1" s="368"/>
      <c r="J1" s="368"/>
    </row>
    <row r="3" spans="1:10" ht="15.75" customHeight="1">
      <c r="A3" s="365" t="s">
        <v>1565</v>
      </c>
      <c r="B3" s="363" t="s">
        <v>1566</v>
      </c>
      <c r="C3" s="364"/>
      <c r="D3" s="3"/>
      <c r="E3" s="59"/>
      <c r="F3" s="59"/>
      <c r="G3" s="363" t="s">
        <v>1567</v>
      </c>
      <c r="H3" s="369"/>
      <c r="I3" s="332" t="s">
        <v>1568</v>
      </c>
      <c r="J3" s="332" t="s">
        <v>1569</v>
      </c>
    </row>
    <row r="4" spans="1:10" ht="15.75" customHeight="1">
      <c r="A4" s="366"/>
      <c r="B4" s="56"/>
      <c r="C4" s="58"/>
      <c r="D4" s="59" t="s">
        <v>1570</v>
      </c>
      <c r="E4" s="59"/>
      <c r="F4" s="59"/>
      <c r="G4" s="56"/>
      <c r="H4" s="57"/>
      <c r="I4" s="370"/>
      <c r="J4" s="370"/>
    </row>
    <row r="5" spans="1:10" s="5" customFormat="1" ht="94.5">
      <c r="A5" s="367"/>
      <c r="B5" s="8" t="s">
        <v>1571</v>
      </c>
      <c r="C5" s="8" t="s">
        <v>1572</v>
      </c>
      <c r="D5" s="8" t="s">
        <v>1573</v>
      </c>
      <c r="E5" s="8" t="s">
        <v>1574</v>
      </c>
      <c r="F5" s="8" t="s">
        <v>1575</v>
      </c>
      <c r="G5" s="8" t="s">
        <v>1576</v>
      </c>
      <c r="H5" s="8" t="s">
        <v>1577</v>
      </c>
      <c r="I5" s="371"/>
      <c r="J5" s="371"/>
    </row>
    <row r="6" spans="1:10" ht="24.95" customHeight="1">
      <c r="A6" s="3" t="s">
        <v>1578</v>
      </c>
      <c r="B6" s="2">
        <v>1</v>
      </c>
      <c r="C6" s="2">
        <v>655</v>
      </c>
      <c r="D6" s="2">
        <v>2</v>
      </c>
      <c r="E6" s="2">
        <v>631</v>
      </c>
      <c r="F6" s="2">
        <v>5</v>
      </c>
      <c r="G6" s="2">
        <v>24</v>
      </c>
      <c r="H6" s="2">
        <v>23</v>
      </c>
      <c r="I6" s="2">
        <v>41</v>
      </c>
      <c r="J6" s="2">
        <v>34</v>
      </c>
    </row>
    <row r="7" spans="1:10" ht="24.95" customHeight="1">
      <c r="A7" s="3"/>
      <c r="B7" s="2">
        <v>2</v>
      </c>
      <c r="C7" s="2">
        <v>116</v>
      </c>
      <c r="D7" s="2">
        <v>0</v>
      </c>
      <c r="E7" s="2">
        <v>94</v>
      </c>
      <c r="F7" s="2">
        <v>4</v>
      </c>
      <c r="G7" s="2">
        <v>11</v>
      </c>
      <c r="H7" s="2">
        <v>6</v>
      </c>
      <c r="I7" s="2">
        <v>8</v>
      </c>
      <c r="J7" s="2">
        <v>13</v>
      </c>
    </row>
    <row r="8" spans="1:10" ht="24.95" customHeight="1">
      <c r="A8" s="3"/>
      <c r="B8" s="2" t="s">
        <v>3</v>
      </c>
      <c r="C8" s="2">
        <v>1</v>
      </c>
      <c r="D8" s="2">
        <v>0</v>
      </c>
      <c r="E8" s="2">
        <v>1</v>
      </c>
      <c r="F8" s="2">
        <v>0</v>
      </c>
      <c r="G8" s="2">
        <v>1</v>
      </c>
      <c r="H8" s="2">
        <v>0</v>
      </c>
      <c r="I8" s="2">
        <v>0</v>
      </c>
      <c r="J8" s="2">
        <v>1</v>
      </c>
    </row>
    <row r="9" spans="1:10" ht="24.95" customHeight="1">
      <c r="A9" s="3"/>
      <c r="B9" s="2">
        <v>3</v>
      </c>
      <c r="C9" s="2">
        <v>3</v>
      </c>
      <c r="D9" s="2">
        <v>0</v>
      </c>
      <c r="E9" s="2">
        <v>3</v>
      </c>
      <c r="F9" s="2">
        <v>0</v>
      </c>
      <c r="G9" s="2">
        <v>3</v>
      </c>
      <c r="H9" s="2">
        <v>0</v>
      </c>
      <c r="I9" s="2">
        <v>0</v>
      </c>
      <c r="J9" s="2">
        <v>3</v>
      </c>
    </row>
    <row r="10" spans="1:10" ht="24.95" customHeight="1">
      <c r="A10" s="19" t="s">
        <v>1579</v>
      </c>
      <c r="B10" s="2"/>
      <c r="C10" s="124">
        <v>775</v>
      </c>
      <c r="D10" s="124">
        <v>2</v>
      </c>
      <c r="E10" s="124">
        <v>729</v>
      </c>
      <c r="F10" s="124">
        <v>9</v>
      </c>
      <c r="G10" s="124">
        <v>39</v>
      </c>
      <c r="H10" s="124">
        <v>29</v>
      </c>
      <c r="I10" s="124">
        <v>49</v>
      </c>
      <c r="J10" s="124">
        <v>51</v>
      </c>
    </row>
    <row r="11" spans="1:10" ht="24.95" customHeight="1">
      <c r="A11" s="3" t="s">
        <v>1580</v>
      </c>
      <c r="B11" s="2">
        <v>1</v>
      </c>
      <c r="C11" s="2">
        <v>657</v>
      </c>
      <c r="D11" s="2">
        <v>518</v>
      </c>
      <c r="E11" s="2">
        <v>253</v>
      </c>
      <c r="F11" s="2">
        <v>2</v>
      </c>
      <c r="G11" s="2">
        <v>9</v>
      </c>
      <c r="H11" s="2">
        <v>1</v>
      </c>
      <c r="I11" s="2">
        <v>4</v>
      </c>
      <c r="J11" s="2">
        <v>15</v>
      </c>
    </row>
    <row r="12" spans="1:10" ht="24.95" customHeight="1">
      <c r="A12" s="3"/>
      <c r="B12" s="2">
        <v>2</v>
      </c>
      <c r="C12" s="2">
        <v>230</v>
      </c>
      <c r="D12" s="2">
        <v>201</v>
      </c>
      <c r="E12" s="2">
        <v>86</v>
      </c>
      <c r="F12" s="2">
        <v>3</v>
      </c>
      <c r="G12" s="2">
        <v>8</v>
      </c>
      <c r="H12" s="2">
        <v>2</v>
      </c>
      <c r="I12" s="2">
        <v>2</v>
      </c>
      <c r="J12" s="2">
        <v>8</v>
      </c>
    </row>
    <row r="13" spans="1:10" ht="24.95" customHeight="1">
      <c r="A13" s="3"/>
      <c r="B13" s="2" t="s">
        <v>3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</row>
    <row r="14" spans="1:10" ht="24.95" customHeight="1">
      <c r="A14" s="3"/>
      <c r="B14" s="2">
        <v>3</v>
      </c>
      <c r="C14" s="2">
        <v>52</v>
      </c>
      <c r="D14" s="2">
        <v>46</v>
      </c>
      <c r="E14" s="2">
        <v>6</v>
      </c>
      <c r="F14" s="2">
        <v>4</v>
      </c>
      <c r="G14" s="2">
        <v>16</v>
      </c>
      <c r="H14" s="2">
        <v>4</v>
      </c>
      <c r="I14" s="2">
        <v>4</v>
      </c>
      <c r="J14" s="2">
        <v>18</v>
      </c>
    </row>
    <row r="15" spans="1:10" ht="24.95" customHeight="1">
      <c r="A15" s="19" t="s">
        <v>1581</v>
      </c>
      <c r="B15" s="3"/>
      <c r="C15" s="124">
        <v>939</v>
      </c>
      <c r="D15" s="124">
        <v>765</v>
      </c>
      <c r="E15" s="124">
        <v>345</v>
      </c>
      <c r="F15" s="124">
        <f>SUM(F11:F14)</f>
        <v>9</v>
      </c>
      <c r="G15" s="124">
        <f>SUM(G11:G14)</f>
        <v>33</v>
      </c>
      <c r="H15" s="124">
        <f>SUM(H11:H14)</f>
        <v>7</v>
      </c>
      <c r="I15" s="124">
        <f>SUM(I11:I14)</f>
        <v>10</v>
      </c>
      <c r="J15" s="124">
        <f>SUM(J11:J14)</f>
        <v>41</v>
      </c>
    </row>
    <row r="16" spans="1:10" ht="27" customHeight="1">
      <c r="A16" s="18" t="s">
        <v>1582</v>
      </c>
      <c r="B16" s="2"/>
      <c r="C16" s="124">
        <v>1714</v>
      </c>
      <c r="D16" s="124">
        <v>767</v>
      </c>
      <c r="E16" s="124">
        <v>1074</v>
      </c>
      <c r="F16" s="124">
        <v>18</v>
      </c>
      <c r="G16" s="124">
        <v>72</v>
      </c>
      <c r="H16" s="124">
        <v>36</v>
      </c>
      <c r="I16" s="124">
        <v>59</v>
      </c>
      <c r="J16" s="124">
        <v>92</v>
      </c>
    </row>
    <row r="17" spans="1:10">
      <c r="A17" s="10"/>
      <c r="B17" s="14"/>
      <c r="C17" s="10"/>
      <c r="D17" s="10"/>
      <c r="E17" s="10"/>
      <c r="F17" s="10"/>
      <c r="G17" s="10"/>
      <c r="H17" s="10"/>
      <c r="I17" s="10"/>
      <c r="J17" s="10"/>
    </row>
    <row r="18" spans="1:10">
      <c r="A18" s="10"/>
      <c r="B18" s="14"/>
      <c r="C18" s="10"/>
      <c r="D18" s="10"/>
      <c r="E18" s="10"/>
      <c r="F18" s="10"/>
      <c r="G18" s="10"/>
      <c r="H18" s="10"/>
    </row>
    <row r="19" spans="1:10">
      <c r="A19" s="10"/>
      <c r="B19" s="14"/>
      <c r="C19" s="10"/>
      <c r="D19" s="10"/>
      <c r="E19" s="10"/>
      <c r="F19" s="10"/>
      <c r="G19" s="10"/>
      <c r="H19" s="10"/>
    </row>
  </sheetData>
  <mergeCells count="6">
    <mergeCell ref="B3:C3"/>
    <mergeCell ref="A3:A5"/>
    <mergeCell ref="A1:J1"/>
    <mergeCell ref="G3:H3"/>
    <mergeCell ref="I3:I5"/>
    <mergeCell ref="J3:J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view="pageBreakPreview" zoomScaleNormal="100" zoomScaleSheetLayoutView="100" workbookViewId="0">
      <selection activeCell="A19" sqref="A19:T20"/>
    </sheetView>
  </sheetViews>
  <sheetFormatPr defaultRowHeight="15.75"/>
  <cols>
    <col min="1" max="1" width="7.375" bestFit="1" customWidth="1"/>
    <col min="2" max="2" width="6.375" bestFit="1" customWidth="1"/>
    <col min="3" max="20" width="6" bestFit="1" customWidth="1"/>
  </cols>
  <sheetData>
    <row r="1" spans="1:20" ht="52.5" customHeight="1" thickBot="1">
      <c r="A1" s="378" t="s">
        <v>134</v>
      </c>
      <c r="B1" s="378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</row>
    <row r="2" spans="1:20">
      <c r="A2" s="334" t="s">
        <v>57</v>
      </c>
      <c r="B2" s="375" t="s">
        <v>154</v>
      </c>
      <c r="C2" s="381" t="s">
        <v>155</v>
      </c>
      <c r="D2" s="382"/>
      <c r="E2" s="382"/>
      <c r="F2" s="382"/>
      <c r="G2" s="382"/>
      <c r="H2" s="382"/>
      <c r="I2" s="382"/>
      <c r="J2" s="382"/>
      <c r="K2" s="383"/>
      <c r="L2" s="381" t="s">
        <v>156</v>
      </c>
      <c r="M2" s="382"/>
      <c r="N2" s="382"/>
      <c r="O2" s="382"/>
      <c r="P2" s="382"/>
      <c r="Q2" s="382"/>
      <c r="R2" s="382"/>
      <c r="S2" s="382"/>
      <c r="T2" s="383"/>
    </row>
    <row r="3" spans="1:20">
      <c r="A3" s="380"/>
      <c r="B3" s="376"/>
      <c r="C3" s="384" t="s">
        <v>146</v>
      </c>
      <c r="D3" s="385"/>
      <c r="E3" s="385"/>
      <c r="F3" s="385" t="s">
        <v>147</v>
      </c>
      <c r="G3" s="385"/>
      <c r="H3" s="385"/>
      <c r="I3" s="385" t="s">
        <v>148</v>
      </c>
      <c r="J3" s="385"/>
      <c r="K3" s="386"/>
      <c r="L3" s="384" t="s">
        <v>146</v>
      </c>
      <c r="M3" s="385"/>
      <c r="N3" s="385"/>
      <c r="O3" s="385" t="s">
        <v>147</v>
      </c>
      <c r="P3" s="385"/>
      <c r="Q3" s="385"/>
      <c r="R3" s="385" t="s">
        <v>148</v>
      </c>
      <c r="S3" s="385"/>
      <c r="T3" s="386"/>
    </row>
    <row r="4" spans="1:20" ht="87">
      <c r="A4" s="380"/>
      <c r="B4" s="377"/>
      <c r="C4" s="64" t="s">
        <v>151</v>
      </c>
      <c r="D4" s="62" t="s">
        <v>152</v>
      </c>
      <c r="E4" s="62" t="s">
        <v>153</v>
      </c>
      <c r="F4" s="62" t="s">
        <v>151</v>
      </c>
      <c r="G4" s="62" t="s">
        <v>152</v>
      </c>
      <c r="H4" s="62" t="s">
        <v>153</v>
      </c>
      <c r="I4" s="62" t="s">
        <v>151</v>
      </c>
      <c r="J4" s="62" t="s">
        <v>152</v>
      </c>
      <c r="K4" s="65" t="s">
        <v>153</v>
      </c>
      <c r="L4" s="64" t="s">
        <v>151</v>
      </c>
      <c r="M4" s="62" t="s">
        <v>152</v>
      </c>
      <c r="N4" s="62" t="s">
        <v>153</v>
      </c>
      <c r="O4" s="62" t="s">
        <v>151</v>
      </c>
      <c r="P4" s="62" t="s">
        <v>152</v>
      </c>
      <c r="Q4" s="62" t="s">
        <v>153</v>
      </c>
      <c r="R4" s="62" t="s">
        <v>151</v>
      </c>
      <c r="S4" s="62" t="s">
        <v>152</v>
      </c>
      <c r="T4" s="65" t="s">
        <v>153</v>
      </c>
    </row>
    <row r="5" spans="1:20">
      <c r="A5" s="372" t="s">
        <v>250</v>
      </c>
      <c r="B5" s="63" t="s">
        <v>149</v>
      </c>
      <c r="C5" s="66">
        <v>450</v>
      </c>
      <c r="D5" s="3">
        <v>450</v>
      </c>
      <c r="E5" s="3">
        <v>750</v>
      </c>
      <c r="F5" s="3">
        <v>275</v>
      </c>
      <c r="G5" s="3">
        <v>300</v>
      </c>
      <c r="H5" s="3">
        <v>625</v>
      </c>
      <c r="I5" s="3">
        <v>100</v>
      </c>
      <c r="J5" s="17">
        <v>150</v>
      </c>
      <c r="K5" s="3">
        <v>500</v>
      </c>
      <c r="L5" s="131">
        <v>4500</v>
      </c>
      <c r="M5" s="3">
        <v>5000</v>
      </c>
      <c r="N5" s="3">
        <v>6000</v>
      </c>
      <c r="O5" s="3">
        <v>3500</v>
      </c>
      <c r="P5" s="3">
        <v>3750</v>
      </c>
      <c r="Q5" s="3">
        <v>5000</v>
      </c>
      <c r="R5" s="3">
        <v>2500</v>
      </c>
      <c r="S5" s="3">
        <v>2500</v>
      </c>
      <c r="T5" s="67">
        <v>4000</v>
      </c>
    </row>
    <row r="6" spans="1:20">
      <c r="A6" s="346"/>
      <c r="B6" s="63" t="s">
        <v>150</v>
      </c>
      <c r="C6" s="66">
        <v>300</v>
      </c>
      <c r="D6" s="3">
        <v>300</v>
      </c>
      <c r="E6" s="3">
        <v>2000</v>
      </c>
      <c r="F6" s="3">
        <v>200</v>
      </c>
      <c r="G6" s="3">
        <v>225</v>
      </c>
      <c r="H6" s="3">
        <v>1375</v>
      </c>
      <c r="I6" s="3">
        <v>100</v>
      </c>
      <c r="J6" s="17">
        <v>150</v>
      </c>
      <c r="K6" s="3">
        <v>750</v>
      </c>
      <c r="L6" s="131">
        <v>3500</v>
      </c>
      <c r="M6" s="3">
        <v>4000</v>
      </c>
      <c r="N6" s="3">
        <v>2000</v>
      </c>
      <c r="O6" s="3">
        <v>2250</v>
      </c>
      <c r="P6" s="3">
        <v>2500</v>
      </c>
      <c r="Q6" s="3">
        <v>1500</v>
      </c>
      <c r="R6" s="3">
        <v>1000</v>
      </c>
      <c r="S6" s="3">
        <v>1000</v>
      </c>
      <c r="T6" s="67">
        <v>1000</v>
      </c>
    </row>
    <row r="7" spans="1:20">
      <c r="A7" s="334" t="s">
        <v>251</v>
      </c>
      <c r="B7" s="63" t="s">
        <v>149</v>
      </c>
      <c r="C7" s="66">
        <v>450</v>
      </c>
      <c r="D7" s="3">
        <v>450</v>
      </c>
      <c r="E7" s="3">
        <v>750</v>
      </c>
      <c r="F7" s="3">
        <v>275</v>
      </c>
      <c r="G7" s="3">
        <v>300</v>
      </c>
      <c r="H7" s="3">
        <v>625</v>
      </c>
      <c r="I7" s="3">
        <v>100</v>
      </c>
      <c r="J7" s="17">
        <v>150</v>
      </c>
      <c r="K7" s="3">
        <v>500</v>
      </c>
      <c r="L7" s="131">
        <v>4500</v>
      </c>
      <c r="M7" s="3">
        <v>5000</v>
      </c>
      <c r="N7" s="3">
        <v>6000</v>
      </c>
      <c r="O7" s="3">
        <v>3500</v>
      </c>
      <c r="P7" s="3">
        <v>3750</v>
      </c>
      <c r="Q7" s="3">
        <v>5000</v>
      </c>
      <c r="R7" s="3">
        <v>2500</v>
      </c>
      <c r="S7" s="3">
        <v>2500</v>
      </c>
      <c r="T7" s="67">
        <v>4000</v>
      </c>
    </row>
    <row r="8" spans="1:20">
      <c r="A8" s="346"/>
      <c r="B8" s="63" t="s">
        <v>150</v>
      </c>
      <c r="C8" s="66">
        <v>300</v>
      </c>
      <c r="D8" s="3">
        <v>300</v>
      </c>
      <c r="E8" s="3">
        <v>1000</v>
      </c>
      <c r="F8" s="3">
        <v>200</v>
      </c>
      <c r="G8" s="3">
        <v>225</v>
      </c>
      <c r="H8" s="3">
        <v>875</v>
      </c>
      <c r="I8" s="3">
        <v>100</v>
      </c>
      <c r="J8" s="17">
        <v>150</v>
      </c>
      <c r="K8" s="3">
        <v>750</v>
      </c>
      <c r="L8" s="131">
        <v>3500</v>
      </c>
      <c r="M8" s="3">
        <v>4000</v>
      </c>
      <c r="N8" s="3">
        <v>2000</v>
      </c>
      <c r="O8" s="3">
        <v>2250</v>
      </c>
      <c r="P8" s="3">
        <v>2500</v>
      </c>
      <c r="Q8" s="3">
        <v>1500</v>
      </c>
      <c r="R8" s="3">
        <v>1000</v>
      </c>
      <c r="S8" s="3">
        <v>1000</v>
      </c>
      <c r="T8" s="67">
        <v>1000</v>
      </c>
    </row>
    <row r="9" spans="1:20">
      <c r="A9" s="372" t="s">
        <v>252</v>
      </c>
      <c r="B9" s="132" t="s">
        <v>149</v>
      </c>
      <c r="C9" s="66">
        <v>450</v>
      </c>
      <c r="D9" s="3">
        <v>450</v>
      </c>
      <c r="E9" s="3">
        <v>750</v>
      </c>
      <c r="F9" s="3">
        <v>275</v>
      </c>
      <c r="G9" s="3">
        <v>300</v>
      </c>
      <c r="H9" s="3">
        <v>625</v>
      </c>
      <c r="I9" s="3">
        <v>100</v>
      </c>
      <c r="J9" s="17">
        <v>150</v>
      </c>
      <c r="K9" s="67">
        <v>500</v>
      </c>
      <c r="L9" s="131">
        <v>4500</v>
      </c>
      <c r="M9" s="3">
        <v>5000</v>
      </c>
      <c r="N9" s="3">
        <v>6000</v>
      </c>
      <c r="O9" s="3">
        <v>3500</v>
      </c>
      <c r="P9" s="3">
        <v>3750</v>
      </c>
      <c r="Q9" s="3">
        <v>5000</v>
      </c>
      <c r="R9" s="3">
        <v>2500</v>
      </c>
      <c r="S9" s="3">
        <v>2500</v>
      </c>
      <c r="T9" s="67">
        <v>4000</v>
      </c>
    </row>
    <row r="10" spans="1:20">
      <c r="A10" s="346"/>
      <c r="B10" s="132" t="s">
        <v>150</v>
      </c>
      <c r="C10" s="66">
        <v>300</v>
      </c>
      <c r="D10" s="3">
        <v>300</v>
      </c>
      <c r="E10" s="3">
        <v>1000</v>
      </c>
      <c r="F10" s="3">
        <v>200</v>
      </c>
      <c r="G10" s="3">
        <v>225</v>
      </c>
      <c r="H10" s="3">
        <v>875</v>
      </c>
      <c r="I10" s="3">
        <v>100</v>
      </c>
      <c r="J10" s="17">
        <v>150</v>
      </c>
      <c r="K10" s="67">
        <v>750</v>
      </c>
      <c r="L10" s="131">
        <v>3500</v>
      </c>
      <c r="M10" s="3">
        <v>4000</v>
      </c>
      <c r="N10" s="3">
        <v>2000</v>
      </c>
      <c r="O10" s="3">
        <v>2250</v>
      </c>
      <c r="P10" s="3">
        <v>2500</v>
      </c>
      <c r="Q10" s="3">
        <v>1500</v>
      </c>
      <c r="R10" s="3">
        <v>1000</v>
      </c>
      <c r="S10" s="3">
        <v>1000</v>
      </c>
      <c r="T10" s="67">
        <v>1000</v>
      </c>
    </row>
    <row r="11" spans="1:20">
      <c r="A11" s="372" t="s">
        <v>253</v>
      </c>
      <c r="B11" s="132" t="s">
        <v>149</v>
      </c>
      <c r="C11" s="66">
        <v>450</v>
      </c>
      <c r="D11" s="3">
        <v>450</v>
      </c>
      <c r="E11" s="3">
        <v>750</v>
      </c>
      <c r="F11" s="3">
        <v>275</v>
      </c>
      <c r="G11" s="3">
        <v>300</v>
      </c>
      <c r="H11" s="3">
        <v>625</v>
      </c>
      <c r="I11" s="3">
        <v>100</v>
      </c>
      <c r="J11" s="17">
        <v>150</v>
      </c>
      <c r="K11" s="67">
        <v>500</v>
      </c>
      <c r="L11" s="131">
        <v>4500</v>
      </c>
      <c r="M11" s="3">
        <v>5000</v>
      </c>
      <c r="N11" s="3">
        <v>6000</v>
      </c>
      <c r="O11" s="3">
        <v>3500</v>
      </c>
      <c r="P11" s="3">
        <v>3750</v>
      </c>
      <c r="Q11" s="3">
        <v>5000</v>
      </c>
      <c r="R11" s="3">
        <v>2500</v>
      </c>
      <c r="S11" s="3">
        <v>2500</v>
      </c>
      <c r="T11" s="67">
        <v>4000</v>
      </c>
    </row>
    <row r="12" spans="1:20">
      <c r="A12" s="346"/>
      <c r="B12" s="132" t="s">
        <v>150</v>
      </c>
      <c r="C12" s="66">
        <v>300</v>
      </c>
      <c r="D12" s="3">
        <v>300</v>
      </c>
      <c r="E12" s="3">
        <v>2000</v>
      </c>
      <c r="F12" s="3">
        <v>200</v>
      </c>
      <c r="G12" s="3">
        <v>225</v>
      </c>
      <c r="H12" s="3">
        <v>1375</v>
      </c>
      <c r="I12" s="3">
        <v>100</v>
      </c>
      <c r="J12" s="17">
        <v>150</v>
      </c>
      <c r="K12" s="67">
        <v>750</v>
      </c>
      <c r="L12" s="131">
        <v>3500</v>
      </c>
      <c r="M12" s="3">
        <v>4000</v>
      </c>
      <c r="N12" s="3">
        <v>2000</v>
      </c>
      <c r="O12" s="3">
        <v>2250</v>
      </c>
      <c r="P12" s="3">
        <v>2500</v>
      </c>
      <c r="Q12" s="3">
        <v>1500</v>
      </c>
      <c r="R12" s="3">
        <v>1000</v>
      </c>
      <c r="S12" s="3">
        <v>1000</v>
      </c>
      <c r="T12" s="67">
        <v>1000</v>
      </c>
    </row>
    <row r="13" spans="1:20">
      <c r="A13" s="334" t="s">
        <v>254</v>
      </c>
      <c r="B13" s="63" t="s">
        <v>149</v>
      </c>
      <c r="C13" s="133">
        <v>450</v>
      </c>
      <c r="D13" s="17">
        <v>450</v>
      </c>
      <c r="E13" s="17">
        <v>750</v>
      </c>
      <c r="F13" s="17">
        <v>275</v>
      </c>
      <c r="G13" s="17">
        <v>300</v>
      </c>
      <c r="H13" s="17">
        <v>625</v>
      </c>
      <c r="I13" s="3">
        <v>100</v>
      </c>
      <c r="J13" s="17">
        <v>150</v>
      </c>
      <c r="K13" s="134">
        <v>500</v>
      </c>
      <c r="L13" s="135">
        <v>4500</v>
      </c>
      <c r="M13" s="17"/>
      <c r="N13" s="17">
        <v>6000</v>
      </c>
      <c r="O13" s="17">
        <v>3500</v>
      </c>
      <c r="P13" s="17">
        <v>3750</v>
      </c>
      <c r="Q13" s="3">
        <v>5000</v>
      </c>
      <c r="R13" s="3">
        <v>2500</v>
      </c>
      <c r="S13" s="3">
        <v>2500</v>
      </c>
      <c r="T13" s="67">
        <v>4000</v>
      </c>
    </row>
    <row r="14" spans="1:20">
      <c r="A14" s="346"/>
      <c r="B14" s="63" t="s">
        <v>150</v>
      </c>
      <c r="C14" s="133">
        <v>300</v>
      </c>
      <c r="D14" s="17">
        <v>300</v>
      </c>
      <c r="E14" s="17">
        <v>2000</v>
      </c>
      <c r="F14" s="17">
        <v>200</v>
      </c>
      <c r="G14" s="17">
        <v>225</v>
      </c>
      <c r="H14" s="17">
        <v>1375</v>
      </c>
      <c r="I14" s="3">
        <v>100</v>
      </c>
      <c r="J14" s="17">
        <v>150</v>
      </c>
      <c r="K14" s="134">
        <v>750</v>
      </c>
      <c r="L14" s="135">
        <v>3500</v>
      </c>
      <c r="M14" s="17"/>
      <c r="N14" s="17">
        <v>2000</v>
      </c>
      <c r="O14" s="17">
        <v>2250</v>
      </c>
      <c r="P14" s="17"/>
      <c r="Q14" s="3">
        <v>1500</v>
      </c>
      <c r="R14" s="3">
        <v>1000</v>
      </c>
      <c r="S14" s="3"/>
      <c r="T14" s="67">
        <v>1000</v>
      </c>
    </row>
    <row r="15" spans="1:20">
      <c r="A15" s="372" t="s">
        <v>256</v>
      </c>
      <c r="B15" s="132" t="s">
        <v>149</v>
      </c>
      <c r="C15" s="66">
        <v>450</v>
      </c>
      <c r="D15" s="3">
        <v>450</v>
      </c>
      <c r="E15" s="3">
        <v>750</v>
      </c>
      <c r="F15" s="3">
        <v>275</v>
      </c>
      <c r="G15" s="3">
        <v>300</v>
      </c>
      <c r="H15" s="3">
        <v>625</v>
      </c>
      <c r="I15" s="3">
        <v>100</v>
      </c>
      <c r="J15" s="17">
        <v>150</v>
      </c>
      <c r="K15" s="67">
        <v>500</v>
      </c>
      <c r="L15" s="131">
        <v>4500</v>
      </c>
      <c r="M15" s="3">
        <v>5000</v>
      </c>
      <c r="N15" s="3">
        <v>6000</v>
      </c>
      <c r="O15" s="3">
        <v>3500</v>
      </c>
      <c r="P15" s="3">
        <v>3750</v>
      </c>
      <c r="Q15" s="3">
        <v>5000</v>
      </c>
      <c r="R15" s="3">
        <v>2500</v>
      </c>
      <c r="S15" s="3">
        <v>2500</v>
      </c>
      <c r="T15" s="67">
        <v>4000</v>
      </c>
    </row>
    <row r="16" spans="1:20">
      <c r="A16" s="346"/>
      <c r="B16" s="132" t="s">
        <v>150</v>
      </c>
      <c r="C16" s="66">
        <v>300</v>
      </c>
      <c r="D16" s="3">
        <v>300</v>
      </c>
      <c r="E16" s="3">
        <v>1000</v>
      </c>
      <c r="F16" s="3">
        <v>200</v>
      </c>
      <c r="G16" s="3">
        <v>225</v>
      </c>
      <c r="H16" s="3">
        <v>875</v>
      </c>
      <c r="I16" s="3">
        <v>100</v>
      </c>
      <c r="J16" s="17">
        <v>150</v>
      </c>
      <c r="K16" s="67">
        <v>750</v>
      </c>
      <c r="L16" s="131">
        <v>3500</v>
      </c>
      <c r="M16" s="3">
        <v>4000</v>
      </c>
      <c r="N16" s="3">
        <v>2000</v>
      </c>
      <c r="O16" s="3">
        <v>2250</v>
      </c>
      <c r="P16" s="3">
        <v>2500</v>
      </c>
      <c r="Q16" s="3">
        <v>1500</v>
      </c>
      <c r="R16" s="3">
        <v>1000</v>
      </c>
      <c r="S16" s="3">
        <v>1000</v>
      </c>
      <c r="T16" s="67">
        <v>1000</v>
      </c>
    </row>
    <row r="17" spans="1:20">
      <c r="A17" s="372" t="s">
        <v>287</v>
      </c>
      <c r="B17" s="132" t="s">
        <v>149</v>
      </c>
      <c r="C17" s="66">
        <v>450</v>
      </c>
      <c r="D17" s="3">
        <v>450</v>
      </c>
      <c r="E17" s="3">
        <v>750</v>
      </c>
      <c r="F17" s="3">
        <v>275</v>
      </c>
      <c r="G17" s="3">
        <v>300</v>
      </c>
      <c r="H17" s="3">
        <v>625</v>
      </c>
      <c r="I17" s="3">
        <v>100</v>
      </c>
      <c r="J17" s="17">
        <v>150</v>
      </c>
      <c r="K17" s="67">
        <v>500</v>
      </c>
      <c r="L17" s="131">
        <v>4500</v>
      </c>
      <c r="M17" s="3">
        <v>5000</v>
      </c>
      <c r="N17" s="3">
        <v>6000</v>
      </c>
      <c r="O17" s="3">
        <v>3500</v>
      </c>
      <c r="P17" s="3">
        <v>3750</v>
      </c>
      <c r="Q17" s="3">
        <v>5000</v>
      </c>
      <c r="R17" s="3">
        <v>2500</v>
      </c>
      <c r="S17" s="3">
        <v>2500</v>
      </c>
      <c r="T17" s="67">
        <v>4000</v>
      </c>
    </row>
    <row r="18" spans="1:20">
      <c r="A18" s="346"/>
      <c r="B18" s="132" t="s">
        <v>150</v>
      </c>
      <c r="C18" s="66">
        <v>650</v>
      </c>
      <c r="D18" s="3">
        <v>750</v>
      </c>
      <c r="E18" s="3">
        <v>2000</v>
      </c>
      <c r="F18" s="3">
        <v>350</v>
      </c>
      <c r="G18" s="3">
        <v>400</v>
      </c>
      <c r="H18" s="3">
        <v>1375</v>
      </c>
      <c r="I18" s="3">
        <v>100</v>
      </c>
      <c r="J18" s="17">
        <v>150</v>
      </c>
      <c r="K18" s="67">
        <v>750</v>
      </c>
      <c r="L18" s="131">
        <v>3500</v>
      </c>
      <c r="M18" s="3">
        <v>4000</v>
      </c>
      <c r="N18" s="3">
        <v>2000</v>
      </c>
      <c r="O18" s="3">
        <v>2250</v>
      </c>
      <c r="P18" s="3">
        <v>2500</v>
      </c>
      <c r="Q18" s="3">
        <v>1500</v>
      </c>
      <c r="R18" s="3">
        <v>1000</v>
      </c>
      <c r="S18" s="3">
        <v>1000</v>
      </c>
      <c r="T18" s="67">
        <v>1000</v>
      </c>
    </row>
    <row r="19" spans="1:20">
      <c r="A19" s="373" t="s">
        <v>292</v>
      </c>
      <c r="B19" s="132" t="s">
        <v>149</v>
      </c>
      <c r="C19" s="66">
        <v>450</v>
      </c>
      <c r="D19" s="3"/>
      <c r="E19" s="3"/>
      <c r="F19" s="3">
        <v>275</v>
      </c>
      <c r="G19" s="3"/>
      <c r="H19" s="3"/>
      <c r="I19" s="3">
        <v>100</v>
      </c>
      <c r="J19" s="3"/>
      <c r="K19" s="67"/>
      <c r="L19" s="131">
        <v>4500</v>
      </c>
      <c r="M19" s="3"/>
      <c r="N19" s="3"/>
      <c r="O19" s="3">
        <v>3500</v>
      </c>
      <c r="P19" s="3"/>
      <c r="Q19" s="3"/>
      <c r="R19" s="3">
        <v>2500</v>
      </c>
      <c r="S19" s="3"/>
      <c r="T19" s="136"/>
    </row>
    <row r="20" spans="1:20">
      <c r="A20" s="374"/>
      <c r="B20" s="132" t="s">
        <v>150</v>
      </c>
      <c r="C20" s="66">
        <v>750</v>
      </c>
      <c r="D20" s="3"/>
      <c r="E20" s="3"/>
      <c r="F20" s="3">
        <v>383</v>
      </c>
      <c r="G20" s="3"/>
      <c r="H20" s="3"/>
      <c r="I20" s="3">
        <v>100</v>
      </c>
      <c r="J20" s="3"/>
      <c r="K20" s="67"/>
      <c r="L20" s="131">
        <v>3500</v>
      </c>
      <c r="M20" s="3"/>
      <c r="N20" s="3"/>
      <c r="O20" s="3">
        <v>2250</v>
      </c>
      <c r="P20" s="3"/>
      <c r="Q20" s="3"/>
      <c r="R20" s="3">
        <v>1000</v>
      </c>
      <c r="S20" s="3"/>
      <c r="T20" s="136"/>
    </row>
  </sheetData>
  <mergeCells count="19">
    <mergeCell ref="A7:A8"/>
    <mergeCell ref="A9:A10"/>
    <mergeCell ref="A5:A6"/>
    <mergeCell ref="B2:B4"/>
    <mergeCell ref="A1:T1"/>
    <mergeCell ref="A2:A4"/>
    <mergeCell ref="C2:K2"/>
    <mergeCell ref="L2:T2"/>
    <mergeCell ref="C3:E3"/>
    <mergeCell ref="F3:H3"/>
    <mergeCell ref="I3:K3"/>
    <mergeCell ref="L3:N3"/>
    <mergeCell ref="O3:Q3"/>
    <mergeCell ref="R3:T3"/>
    <mergeCell ref="A11:A12"/>
    <mergeCell ref="A13:A14"/>
    <mergeCell ref="A15:A16"/>
    <mergeCell ref="A17:A18"/>
    <mergeCell ref="A19:A2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26</vt:i4>
      </vt:variant>
      <vt:variant>
        <vt:lpstr>Pomenované rozsahy</vt:lpstr>
      </vt:variant>
      <vt:variant>
        <vt:i4>16</vt:i4>
      </vt:variant>
    </vt:vector>
  </HeadingPairs>
  <TitlesOfParts>
    <vt:vector size="42" baseType="lpstr">
      <vt:lpstr>Hárok1 </vt:lpstr>
      <vt:lpstr>T1 počet študentov</vt:lpstr>
      <vt:lpstr>T1a vývoj počtu študentov</vt:lpstr>
      <vt:lpstr>T2 počet absolventov</vt:lpstr>
      <vt:lpstr>T3a - I.stupen prijatia</vt:lpstr>
      <vt:lpstr>T3B - II. stupen prijatia</vt:lpstr>
      <vt:lpstr>T3C - III stupen prijatia</vt:lpstr>
      <vt:lpstr>T4 štruktúra platiacich</vt:lpstr>
      <vt:lpstr>T5 skolne</vt:lpstr>
      <vt:lpstr>T6 mobility studenti</vt:lpstr>
      <vt:lpstr>T7 profesori</vt:lpstr>
      <vt:lpstr>T8 docenti</vt:lpstr>
      <vt:lpstr>T9 výberové konania</vt:lpstr>
      <vt:lpstr>T10 KKS I</vt:lpstr>
      <vt:lpstr>T11 mobility zam</vt:lpstr>
      <vt:lpstr>T12 záverečné práce</vt:lpstr>
      <vt:lpstr>T13publ činnosť</vt:lpstr>
      <vt:lpstr>T14umel.cinnost</vt:lpstr>
      <vt:lpstr>T15SP</vt:lpstr>
      <vt:lpstr>T16 pozastavene SP</vt:lpstr>
      <vt:lpstr>17 HI konania</vt:lpstr>
      <vt:lpstr>18 HI pozastavene </vt:lpstr>
      <vt:lpstr>T19 vyskumne granty</vt:lpstr>
      <vt:lpstr>T20 iné granty</vt:lpstr>
      <vt:lpstr>T21 umelecká činnosť</vt:lpstr>
      <vt:lpstr>skratky</vt:lpstr>
      <vt:lpstr>'17 HI konania'!Oblasť_tlače</vt:lpstr>
      <vt:lpstr>'18 HI pozastavene '!Oblasť_tlače</vt:lpstr>
      <vt:lpstr>'Hárok1 '!Oblasť_tlače</vt:lpstr>
      <vt:lpstr>'T1 počet študentov'!Oblasť_tlače</vt:lpstr>
      <vt:lpstr>'T10 KKS I'!Oblasť_tlače</vt:lpstr>
      <vt:lpstr>'T11 mobility zam'!Oblasť_tlače</vt:lpstr>
      <vt:lpstr>'T12 záverečné práce'!Oblasť_tlače</vt:lpstr>
      <vt:lpstr>'T13publ činnosť'!Oblasť_tlače</vt:lpstr>
      <vt:lpstr>'T16 pozastavene SP'!Oblasť_tlače</vt:lpstr>
      <vt:lpstr>'T19 vyskumne granty'!Oblasť_tlače</vt:lpstr>
      <vt:lpstr>'T1a vývoj počtu študentov'!Oblasť_tlače</vt:lpstr>
      <vt:lpstr>'T20 iné granty'!Oblasť_tlače</vt:lpstr>
      <vt:lpstr>'T3C - III stupen prijatia'!Oblasť_tlače</vt:lpstr>
      <vt:lpstr>'T4 štruktúra platiacich'!Oblasť_tlače</vt:lpstr>
      <vt:lpstr>'T6 mobility studenti'!Oblasť_tlače</vt:lpstr>
      <vt:lpstr>'T9 výberové konania'!Oblasť_tlače</vt:lpstr>
    </vt:vector>
  </TitlesOfParts>
  <Company>MŠSR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Jurkovič</dc:creator>
  <cp:lastModifiedBy>Windows7</cp:lastModifiedBy>
  <cp:lastPrinted>2011-03-28T10:44:14Z</cp:lastPrinted>
  <dcterms:created xsi:type="dcterms:W3CDTF">2010-01-11T10:19:31Z</dcterms:created>
  <dcterms:modified xsi:type="dcterms:W3CDTF">2012-07-06T08:09:23Z</dcterms:modified>
</cp:coreProperties>
</file>